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acXcyWjvR9jOCp8dYEE0nWaBEEW1JUl+FHLPz6dQNCHuINc7FV5U20xNT8LrQuiRGpOnWaouo+8TDSPwf0XFKQ==" workbookSaltValue="IhNLx+iQ2dpMsEwQMV85VA==" workbookSpinCount="100000" lockStructure="1"/>
  <bookViews>
    <workbookView xWindow="-120" yWindow="-120" windowWidth="29040" windowHeight="15840" tabRatio="646"/>
  </bookViews>
  <sheets>
    <sheet name="公定価格試算（4年間）" sheetId="29" r:id="rId1"/>
    <sheet name="単価" sheetId="26" state="hidden" r:id="rId2"/>
    <sheet name="単価（特定加算分）" sheetId="27" state="hidden" r:id="rId3"/>
    <sheet name="ドロップダウンリスト" sheetId="23" state="hidden" r:id="rId4"/>
    <sheet name="単価表" sheetId="38" state="hidden" r:id="rId5"/>
    <sheet name="PD" sheetId="39" state="hidden" r:id="rId6"/>
  </sheets>
  <definedNames>
    <definedName name="_xlnm.Print_Area" localSheetId="0">'公定価格試算（4年間）'!$A$1:$BH$93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2" i="29" l="1"/>
  <c r="AJ12" i="29"/>
  <c r="Z12" i="29"/>
  <c r="Y12" i="29"/>
  <c r="K12" i="29"/>
  <c r="K10" i="29" s="1"/>
  <c r="J12" i="29"/>
  <c r="I12" i="29"/>
  <c r="H12" i="29"/>
  <c r="G12" i="29"/>
  <c r="F12" i="29"/>
  <c r="X12" i="29"/>
  <c r="W12" i="29"/>
  <c r="V12" i="29"/>
  <c r="U12" i="29"/>
  <c r="AN12" i="29"/>
  <c r="AM12" i="29"/>
  <c r="AL12" i="29"/>
  <c r="AK12" i="29"/>
  <c r="J1" i="38" l="1"/>
  <c r="I1" i="38"/>
  <c r="H1" i="38"/>
  <c r="G1" i="38"/>
  <c r="F1" i="38"/>
  <c r="E1" i="38"/>
  <c r="D1" i="38"/>
  <c r="B33" i="39" l="1"/>
  <c r="B28" i="39"/>
  <c r="A28" i="39" s="1"/>
  <c r="B6" i="39"/>
  <c r="A6" i="39" s="1"/>
  <c r="B12" i="39"/>
  <c r="A12" i="39" s="1"/>
  <c r="B16" i="39"/>
  <c r="A16" i="39" s="1"/>
  <c r="B22" i="39"/>
  <c r="A22" i="39" s="1"/>
  <c r="B24" i="39"/>
  <c r="A24" i="39" s="1"/>
  <c r="B26" i="39"/>
  <c r="A26" i="39" s="1"/>
  <c r="B30" i="39"/>
  <c r="A30" i="39" s="1"/>
  <c r="B31" i="39"/>
  <c r="B4" i="39"/>
  <c r="A4" i="39" s="1"/>
  <c r="B10" i="39"/>
  <c r="A10" i="39" s="1"/>
  <c r="B18" i="39"/>
  <c r="A18" i="39" s="1"/>
  <c r="B1" i="39"/>
  <c r="A1" i="39" s="1"/>
  <c r="B3" i="39"/>
  <c r="A3" i="39" s="1"/>
  <c r="B5" i="39"/>
  <c r="A5" i="39" s="1"/>
  <c r="B7" i="39"/>
  <c r="A7" i="39" s="1"/>
  <c r="B9" i="39"/>
  <c r="A9" i="39" s="1"/>
  <c r="B11" i="39"/>
  <c r="A11" i="39" s="1"/>
  <c r="B13" i="39"/>
  <c r="A13" i="39" s="1"/>
  <c r="B15" i="39"/>
  <c r="A15" i="39" s="1"/>
  <c r="B17" i="39"/>
  <c r="A17" i="39" s="1"/>
  <c r="B19" i="39"/>
  <c r="A19" i="39" s="1"/>
  <c r="B21" i="39"/>
  <c r="A21" i="39" s="1"/>
  <c r="B23" i="39"/>
  <c r="A23" i="39" s="1"/>
  <c r="B25" i="39"/>
  <c r="A25" i="39" s="1"/>
  <c r="B27" i="39"/>
  <c r="A27" i="39" s="1"/>
  <c r="B29" i="39"/>
  <c r="A29" i="39" s="1"/>
  <c r="B32" i="39"/>
  <c r="B2" i="39"/>
  <c r="A2" i="39" s="1"/>
  <c r="B8" i="39"/>
  <c r="A8" i="39" s="1"/>
  <c r="B14" i="39"/>
  <c r="A14" i="39" s="1"/>
  <c r="B20" i="39"/>
  <c r="A20" i="39" s="1"/>
  <c r="AB1" i="29" l="1"/>
  <c r="BF1" i="29" s="1"/>
  <c r="AD2" i="29"/>
  <c r="BH2" i="29" s="1"/>
  <c r="AS2" i="29" l="1"/>
  <c r="AQ1" i="29"/>
  <c r="AK4" i="29"/>
  <c r="AZ4" i="29" s="1"/>
  <c r="V4" i="29"/>
  <c r="AY12" i="29"/>
  <c r="AY11" i="29" s="1"/>
  <c r="BA12" i="29"/>
  <c r="BA10" i="29" s="1"/>
  <c r="BC12" i="29"/>
  <c r="BC11" i="29" s="1"/>
  <c r="AZ12" i="29"/>
  <c r="AZ11" i="29" s="1"/>
  <c r="BD12" i="29"/>
  <c r="BD11" i="29" s="1"/>
  <c r="AY17" i="29"/>
  <c r="AY18" i="29"/>
  <c r="AY19" i="29"/>
  <c r="AY50" i="29"/>
  <c r="AY52" i="29"/>
  <c r="AY53" i="29"/>
  <c r="AY54" i="29"/>
  <c r="AY55" i="29"/>
  <c r="AY56" i="29"/>
  <c r="AY57" i="29"/>
  <c r="AY58" i="29"/>
  <c r="AY59" i="29"/>
  <c r="AY60" i="29"/>
  <c r="AY63" i="29"/>
  <c r="AY64" i="29"/>
  <c r="AY65" i="29"/>
  <c r="AY66" i="29"/>
  <c r="AY67" i="29"/>
  <c r="AY68" i="29"/>
  <c r="AJ11" i="29"/>
  <c r="AL11" i="29"/>
  <c r="AJ17" i="29"/>
  <c r="AJ18" i="29" s="1"/>
  <c r="AJ19" i="29"/>
  <c r="AJ50" i="29"/>
  <c r="AJ51" i="29"/>
  <c r="AJ52" i="29"/>
  <c r="AJ53" i="29"/>
  <c r="AJ54" i="29"/>
  <c r="AJ55" i="29"/>
  <c r="AJ56" i="29"/>
  <c r="AJ57" i="29"/>
  <c r="AJ58" i="29"/>
  <c r="AJ59" i="29"/>
  <c r="AJ60" i="29"/>
  <c r="AJ63" i="29"/>
  <c r="AJ64" i="29"/>
  <c r="AJ65" i="29"/>
  <c r="AJ66" i="29"/>
  <c r="AJ67" i="29"/>
  <c r="AJ68" i="29"/>
  <c r="U11" i="29"/>
  <c r="Y11" i="29"/>
  <c r="Z11" i="29"/>
  <c r="U17" i="29"/>
  <c r="U53" i="29" s="1"/>
  <c r="U19" i="29"/>
  <c r="U50" i="29"/>
  <c r="U52" i="29"/>
  <c r="U54" i="29"/>
  <c r="U56" i="29"/>
  <c r="U58" i="29"/>
  <c r="U59" i="29"/>
  <c r="U60" i="29"/>
  <c r="U63" i="29"/>
  <c r="U64" i="29"/>
  <c r="U65" i="29"/>
  <c r="U66" i="29"/>
  <c r="U68" i="29"/>
  <c r="AO10" i="29" l="1"/>
  <c r="BD10" i="29"/>
  <c r="BD9" i="29" s="1"/>
  <c r="BB12" i="29"/>
  <c r="BB10" i="29" s="1"/>
  <c r="AZ10" i="29"/>
  <c r="AZ9" i="29" s="1"/>
  <c r="BA11" i="29"/>
  <c r="AK11" i="29"/>
  <c r="AK10" i="29"/>
  <c r="AN11" i="29"/>
  <c r="AN10" i="29"/>
  <c r="AJ10" i="29"/>
  <c r="AL10" i="29"/>
  <c r="BC10" i="29"/>
  <c r="AY10" i="29"/>
  <c r="BE8" i="29"/>
  <c r="U55" i="29"/>
  <c r="U67" i="29"/>
  <c r="U57" i="29"/>
  <c r="U18" i="29"/>
  <c r="AM11" i="29"/>
  <c r="W10" i="29"/>
  <c r="W11" i="29"/>
  <c r="Z10" i="29"/>
  <c r="Z9" i="29" s="1"/>
  <c r="X11" i="29"/>
  <c r="AM10" i="29"/>
  <c r="AP8" i="29"/>
  <c r="V11" i="29"/>
  <c r="Y10" i="29"/>
  <c r="U10" i="29"/>
  <c r="AA8" i="29"/>
  <c r="U51" i="29" s="1"/>
  <c r="X10" i="29"/>
  <c r="Z13" i="29" l="1"/>
  <c r="BB11" i="29"/>
  <c r="AK9" i="29"/>
  <c r="AK13" i="29" s="1"/>
  <c r="BE11" i="29"/>
  <c r="BD13" i="29"/>
  <c r="BA9" i="29"/>
  <c r="BA13" i="29" s="1"/>
  <c r="AO11" i="29"/>
  <c r="AP11" i="29" s="1"/>
  <c r="AL9" i="29"/>
  <c r="AZ13" i="29"/>
  <c r="BB42" i="29"/>
  <c r="BF42" i="29"/>
  <c r="AZ43" i="29"/>
  <c r="BD43" i="29"/>
  <c r="BC45" i="29"/>
  <c r="AY42" i="29"/>
  <c r="BC42" i="29"/>
  <c r="BA43" i="29"/>
  <c r="BE43" i="29"/>
  <c r="BC44" i="29"/>
  <c r="BE42" i="29"/>
  <c r="BC43" i="29"/>
  <c r="AZ42" i="29"/>
  <c r="BD42" i="29"/>
  <c r="BB43" i="29"/>
  <c r="BF43" i="29"/>
  <c r="AY51" i="29"/>
  <c r="BA42" i="29"/>
  <c r="AY43" i="29"/>
  <c r="BE10" i="29"/>
  <c r="AY9" i="29"/>
  <c r="AY13" i="29" s="1"/>
  <c r="AJ9" i="29"/>
  <c r="AJ13" i="29" s="1"/>
  <c r="AP10" i="29"/>
  <c r="BC9" i="29"/>
  <c r="BC13" i="29"/>
  <c r="W9" i="29"/>
  <c r="AA11" i="29"/>
  <c r="BB9" i="29"/>
  <c r="BB13" i="29"/>
  <c r="AN9" i="29"/>
  <c r="AN13" i="29" s="1"/>
  <c r="W13" i="29"/>
  <c r="AK42" i="29"/>
  <c r="AO42" i="29"/>
  <c r="AM43" i="29"/>
  <c r="AQ43" i="29"/>
  <c r="AM42" i="29"/>
  <c r="AQ42" i="29"/>
  <c r="AK43" i="29"/>
  <c r="AO43" i="29"/>
  <c r="AN45" i="29"/>
  <c r="AJ42" i="29"/>
  <c r="AN44" i="29"/>
  <c r="AL42" i="29"/>
  <c r="AP42" i="29"/>
  <c r="AJ43" i="29"/>
  <c r="AN43" i="29"/>
  <c r="AN42" i="29"/>
  <c r="AL43" i="29"/>
  <c r="AP43" i="29"/>
  <c r="V10" i="29"/>
  <c r="AA10" i="29" s="1"/>
  <c r="AM9" i="29"/>
  <c r="AM13" i="29"/>
  <c r="V42" i="29"/>
  <c r="Z42" i="29"/>
  <c r="X43" i="29"/>
  <c r="AB43" i="29"/>
  <c r="Y42" i="29"/>
  <c r="Y44" i="29"/>
  <c r="W42" i="29"/>
  <c r="AA42" i="29"/>
  <c r="U43" i="29"/>
  <c r="Y43" i="29"/>
  <c r="U42" i="29"/>
  <c r="AA43" i="29"/>
  <c r="X42" i="29"/>
  <c r="AB42" i="29"/>
  <c r="V43" i="29"/>
  <c r="Z43" i="29"/>
  <c r="Y45" i="29"/>
  <c r="W43" i="29"/>
  <c r="U9" i="29"/>
  <c r="U13" i="29"/>
  <c r="Y9" i="29"/>
  <c r="Y13" i="29" s="1"/>
  <c r="X9" i="29"/>
  <c r="X13" i="29"/>
  <c r="BG44" i="29" l="1"/>
  <c r="BH44" i="29" s="1"/>
  <c r="AO9" i="29"/>
  <c r="AO13" i="29" s="1"/>
  <c r="AP9" i="29"/>
  <c r="AP12" i="29" s="1"/>
  <c r="AL13" i="29"/>
  <c r="BG43" i="29"/>
  <c r="BH43" i="29" s="1"/>
  <c r="BG42" i="29"/>
  <c r="AR42" i="29"/>
  <c r="AR45" i="29"/>
  <c r="AS45" i="29" s="1"/>
  <c r="BE9" i="29"/>
  <c r="BG51" i="29" s="1"/>
  <c r="BH51" i="29" s="1"/>
  <c r="BG45" i="29"/>
  <c r="BH45" i="29" s="1"/>
  <c r="AR43" i="29"/>
  <c r="AS43" i="29" s="1"/>
  <c r="V9" i="29"/>
  <c r="AR44" i="29"/>
  <c r="AS44" i="29" s="1"/>
  <c r="AC42" i="29"/>
  <c r="AC44" i="29"/>
  <c r="AD44" i="29" s="1"/>
  <c r="AC45" i="29"/>
  <c r="AD45" i="29" s="1"/>
  <c r="AC43" i="29"/>
  <c r="AD43" i="29" s="1"/>
  <c r="BH73" i="29" l="1"/>
  <c r="AS73" i="29"/>
  <c r="AP81" i="29" s="1"/>
  <c r="AR60" i="29"/>
  <c r="AS60" i="29" s="1"/>
  <c r="AR56" i="29"/>
  <c r="AS56" i="29" s="1"/>
  <c r="AP13" i="29"/>
  <c r="AS65" i="29"/>
  <c r="AR51" i="29"/>
  <c r="AS51" i="29" s="1"/>
  <c r="AS63" i="29"/>
  <c r="AR52" i="29"/>
  <c r="AS52" i="29" s="1"/>
  <c r="AS64" i="29"/>
  <c r="AR50" i="29"/>
  <c r="AS50" i="29" s="1"/>
  <c r="AS68" i="29"/>
  <c r="AR54" i="29"/>
  <c r="AS54" i="29" s="1"/>
  <c r="AR58" i="29"/>
  <c r="AS58" i="29" s="1"/>
  <c r="AR66" i="29"/>
  <c r="AS66" i="29" s="1"/>
  <c r="AA9" i="29"/>
  <c r="AA13" i="29" s="1"/>
  <c r="AD73" i="29"/>
  <c r="AA83" i="29" s="1"/>
  <c r="AS42" i="29"/>
  <c r="BH42" i="29"/>
  <c r="BH64" i="29"/>
  <c r="BH68" i="29"/>
  <c r="BE12" i="29"/>
  <c r="BG66" i="29"/>
  <c r="BH66" i="29" s="1"/>
  <c r="BG60" i="29"/>
  <c r="BH60" i="29" s="1"/>
  <c r="BG54" i="29"/>
  <c r="BH54" i="29" s="1"/>
  <c r="BH63" i="29"/>
  <c r="BG58" i="29"/>
  <c r="BH58" i="29" s="1"/>
  <c r="BG56" i="29"/>
  <c r="BH56" i="29" s="1"/>
  <c r="BG52" i="29"/>
  <c r="BH52" i="29" s="1"/>
  <c r="BG50" i="29"/>
  <c r="BH50" i="29" s="1"/>
  <c r="BH65" i="29"/>
  <c r="BE13" i="29"/>
  <c r="V13" i="29"/>
  <c r="AD42" i="29"/>
  <c r="AP85" i="29" l="1"/>
  <c r="AP80" i="29"/>
  <c r="AP88" i="29"/>
  <c r="AP87" i="29"/>
  <c r="AP86" i="29"/>
  <c r="AP84" i="29"/>
  <c r="AP82" i="29"/>
  <c r="AP91" i="29"/>
  <c r="AP83" i="29"/>
  <c r="AP90" i="29"/>
  <c r="AP89" i="29"/>
  <c r="AC52" i="29"/>
  <c r="AD52" i="29" s="1"/>
  <c r="AC60" i="29"/>
  <c r="AD60" i="29" s="1"/>
  <c r="AA12" i="29"/>
  <c r="AC58" i="29"/>
  <c r="AD58" i="29" s="1"/>
  <c r="AD63" i="29"/>
  <c r="AC51" i="29"/>
  <c r="AD51" i="29" s="1"/>
  <c r="AD64" i="29"/>
  <c r="AC54" i="29"/>
  <c r="AD54" i="29" s="1"/>
  <c r="AD65" i="29"/>
  <c r="AC56" i="29"/>
  <c r="AD56" i="29" s="1"/>
  <c r="AC66" i="29"/>
  <c r="AD66" i="29" s="1"/>
  <c r="AD68" i="29"/>
  <c r="AC50" i="29"/>
  <c r="AD50" i="29" s="1"/>
  <c r="AS72" i="29"/>
  <c r="AN82" i="29" s="1"/>
  <c r="AR72" i="29"/>
  <c r="AA88" i="29"/>
  <c r="AA86" i="29"/>
  <c r="AA82" i="29"/>
  <c r="AA90" i="29"/>
  <c r="AA89" i="29"/>
  <c r="AA85" i="29"/>
  <c r="AA81" i="29"/>
  <c r="AA84" i="29"/>
  <c r="AA80" i="29"/>
  <c r="AA91" i="29"/>
  <c r="AA87" i="29"/>
  <c r="BG72" i="29"/>
  <c r="BE80" i="29"/>
  <c r="BE81" i="29"/>
  <c r="BE82" i="29"/>
  <c r="BE83" i="29"/>
  <c r="BE84" i="29"/>
  <c r="BE85" i="29"/>
  <c r="BE86" i="29"/>
  <c r="BE87" i="29"/>
  <c r="BE88" i="29"/>
  <c r="BE89" i="29"/>
  <c r="BE90" i="29"/>
  <c r="BE91" i="29"/>
  <c r="BH72" i="29"/>
  <c r="AN85" i="29" l="1"/>
  <c r="AR85" i="29" s="1"/>
  <c r="AD72" i="29"/>
  <c r="Y82" i="29" s="1"/>
  <c r="AC72" i="29"/>
  <c r="AN81" i="29"/>
  <c r="AR81" i="29" s="1"/>
  <c r="AN89" i="29"/>
  <c r="AM89" i="29" s="1"/>
  <c r="AN87" i="29"/>
  <c r="AM87" i="29" s="1"/>
  <c r="AS74" i="29"/>
  <c r="AN84" i="29"/>
  <c r="AM84" i="29" s="1"/>
  <c r="AN86" i="29"/>
  <c r="AR86" i="29" s="1"/>
  <c r="AN91" i="29"/>
  <c r="AR91" i="29" s="1"/>
  <c r="AN83" i="29"/>
  <c r="AM83" i="29" s="1"/>
  <c r="AN80" i="29"/>
  <c r="AM80" i="29" s="1"/>
  <c r="AN90" i="29"/>
  <c r="AR90" i="29" s="1"/>
  <c r="AN88" i="29"/>
  <c r="AM88" i="29" s="1"/>
  <c r="AR82" i="29"/>
  <c r="AM82" i="29"/>
  <c r="BC80" i="29"/>
  <c r="BC81" i="29"/>
  <c r="BC82" i="29"/>
  <c r="BC83" i="29"/>
  <c r="BC84" i="29"/>
  <c r="BC85" i="29"/>
  <c r="BC86" i="29"/>
  <c r="BC87" i="29"/>
  <c r="BC88" i="29"/>
  <c r="BC89" i="29"/>
  <c r="BC90" i="29"/>
  <c r="BC91" i="29"/>
  <c r="BH74" i="29"/>
  <c r="AM85" i="29" l="1"/>
  <c r="Y80" i="29"/>
  <c r="AC80" i="29" s="1"/>
  <c r="Y88" i="29"/>
  <c r="AC88" i="29" s="1"/>
  <c r="Y86" i="29"/>
  <c r="X86" i="29" s="1"/>
  <c r="Y81" i="29"/>
  <c r="AC81" i="29" s="1"/>
  <c r="Y89" i="29"/>
  <c r="X89" i="29" s="1"/>
  <c r="AD74" i="29"/>
  <c r="Y87" i="29"/>
  <c r="X87" i="29" s="1"/>
  <c r="Y85" i="29"/>
  <c r="AC85" i="29" s="1"/>
  <c r="Y91" i="29"/>
  <c r="AC91" i="29" s="1"/>
  <c r="Y83" i="29"/>
  <c r="X83" i="29" s="1"/>
  <c r="Y84" i="29"/>
  <c r="AC84" i="29" s="1"/>
  <c r="Y90" i="29"/>
  <c r="X90" i="29" s="1"/>
  <c r="AR80" i="29"/>
  <c r="AR84" i="29"/>
  <c r="AR89" i="29"/>
  <c r="AM81" i="29"/>
  <c r="AR88" i="29"/>
  <c r="AM86" i="29"/>
  <c r="AR87" i="29"/>
  <c r="AM91" i="29"/>
  <c r="AR83" i="29"/>
  <c r="AM90" i="29"/>
  <c r="BG90" i="29"/>
  <c r="BB90" i="29"/>
  <c r="BG82" i="29"/>
  <c r="BB82" i="29"/>
  <c r="BG89" i="29"/>
  <c r="BB89" i="29"/>
  <c r="BG81" i="29"/>
  <c r="BB81" i="29"/>
  <c r="BG88" i="29"/>
  <c r="BB88" i="29"/>
  <c r="BG84" i="29"/>
  <c r="BB84" i="29"/>
  <c r="BG80" i="29"/>
  <c r="BB80" i="29"/>
  <c r="AC82" i="29"/>
  <c r="X82" i="29"/>
  <c r="BG86" i="29"/>
  <c r="BB86" i="29"/>
  <c r="BG85" i="29"/>
  <c r="BB85" i="29"/>
  <c r="AC86" i="29"/>
  <c r="BG91" i="29"/>
  <c r="BB91" i="29"/>
  <c r="BG87" i="29"/>
  <c r="BB87" i="29"/>
  <c r="BG83" i="29"/>
  <c r="BB83" i="29"/>
  <c r="F11" i="29"/>
  <c r="H11" i="29"/>
  <c r="I11" i="29"/>
  <c r="J10" i="29"/>
  <c r="G11" i="29"/>
  <c r="AC89" i="29" l="1"/>
  <c r="X80" i="29"/>
  <c r="X81" i="29"/>
  <c r="X88" i="29"/>
  <c r="AC83" i="29"/>
  <c r="X85" i="29"/>
  <c r="AC87" i="29"/>
  <c r="X91" i="29"/>
  <c r="X84" i="29"/>
  <c r="AC90" i="29"/>
  <c r="H10" i="29"/>
  <c r="J11" i="29"/>
  <c r="K11" i="29"/>
  <c r="I10" i="29"/>
  <c r="F10" i="29"/>
  <c r="F17" i="29" l="1"/>
  <c r="F19" i="29"/>
  <c r="F67" i="29" l="1"/>
  <c r="F68" i="29"/>
  <c r="F66" i="29"/>
  <c r="F59" i="29"/>
  <c r="F54" i="29"/>
  <c r="F53" i="29"/>
  <c r="H9" i="29" l="1"/>
  <c r="F65" i="29" l="1"/>
  <c r="F64" i="29"/>
  <c r="F63" i="29" l="1"/>
  <c r="F60" i="29"/>
  <c r="F58" i="29"/>
  <c r="F56" i="29"/>
  <c r="F52" i="29"/>
  <c r="L8" i="29"/>
  <c r="J44" i="29" s="1"/>
  <c r="F50" i="29" l="1"/>
  <c r="J45" i="29"/>
  <c r="F55" i="29"/>
  <c r="F57" i="29"/>
  <c r="K43" i="29"/>
  <c r="G43" i="29"/>
  <c r="J43" i="29"/>
  <c r="F43" i="29"/>
  <c r="L43" i="29"/>
  <c r="H43" i="29"/>
  <c r="M43" i="29"/>
  <c r="I43" i="29"/>
  <c r="F51" i="29"/>
  <c r="F18" i="29"/>
  <c r="F42" i="29"/>
  <c r="J42" i="29"/>
  <c r="L42" i="29"/>
  <c r="H42" i="29"/>
  <c r="H13" i="29"/>
  <c r="I42" i="29"/>
  <c r="M42" i="29"/>
  <c r="G42" i="29"/>
  <c r="K42" i="29"/>
  <c r="F9" i="29" l="1"/>
  <c r="F13" i="29" l="1"/>
  <c r="G10" i="29" l="1"/>
  <c r="G9" i="29" l="1"/>
  <c r="G13" i="29" l="1"/>
  <c r="I9" i="29"/>
  <c r="N44" i="29" l="1"/>
  <c r="O44" i="29" s="1"/>
  <c r="N45" i="29"/>
  <c r="O45" i="29" s="1"/>
  <c r="I13" i="29"/>
  <c r="J9" i="29" l="1"/>
  <c r="J13" i="29"/>
  <c r="L11" i="29"/>
  <c r="L10" i="29" l="1"/>
  <c r="N43" i="29"/>
  <c r="O43" i="29" s="1"/>
  <c r="K9" i="29"/>
  <c r="N42" i="29"/>
  <c r="O73" i="29" l="1"/>
  <c r="L89" i="29" s="1"/>
  <c r="L9" i="29"/>
  <c r="L12" i="29" s="1"/>
  <c r="K13" i="29"/>
  <c r="O42" i="29"/>
  <c r="L80" i="29" l="1"/>
  <c r="L90" i="29"/>
  <c r="L87" i="29"/>
  <c r="L82" i="29"/>
  <c r="L91" i="29"/>
  <c r="L81" i="29"/>
  <c r="L86" i="29"/>
  <c r="L84" i="29"/>
  <c r="L88" i="29"/>
  <c r="L85" i="29"/>
  <c r="L83" i="29"/>
  <c r="N56" i="29"/>
  <c r="O56" i="29" s="1"/>
  <c r="O64" i="29"/>
  <c r="L13" i="29"/>
  <c r="N51" i="29"/>
  <c r="O51" i="29" s="1"/>
  <c r="N52" i="29"/>
  <c r="O52" i="29" s="1"/>
  <c r="N50" i="29"/>
  <c r="O50" i="29" s="1"/>
  <c r="O68" i="29"/>
  <c r="N66" i="29"/>
  <c r="O66" i="29" s="1"/>
  <c r="O65" i="29"/>
  <c r="O63" i="29"/>
  <c r="N60" i="29"/>
  <c r="O60" i="29" s="1"/>
  <c r="N58" i="29"/>
  <c r="O58" i="29" s="1"/>
  <c r="N54" i="29"/>
  <c r="O54" i="29" s="1"/>
  <c r="O72" i="29" l="1"/>
  <c r="O74" i="29" s="1"/>
  <c r="N72" i="29"/>
  <c r="J90" i="29" l="1"/>
  <c r="I90" i="29" s="1"/>
  <c r="J87" i="29"/>
  <c r="N87" i="29" s="1"/>
  <c r="J84" i="29"/>
  <c r="I84" i="29" s="1"/>
  <c r="J86" i="29"/>
  <c r="I86" i="29" s="1"/>
  <c r="J91" i="29"/>
  <c r="I91" i="29" s="1"/>
  <c r="J83" i="29"/>
  <c r="N83" i="29" s="1"/>
  <c r="J81" i="29"/>
  <c r="N81" i="29" s="1"/>
  <c r="J82" i="29"/>
  <c r="I82" i="29" s="1"/>
  <c r="J89" i="29"/>
  <c r="N89" i="29" s="1"/>
  <c r="J88" i="29"/>
  <c r="N88" i="29" s="1"/>
  <c r="J80" i="29"/>
  <c r="N80" i="29" s="1"/>
  <c r="J85" i="29"/>
  <c r="I85" i="29" s="1"/>
  <c r="N91" i="29" l="1"/>
  <c r="N84" i="29"/>
  <c r="N90" i="29"/>
  <c r="I81" i="29"/>
  <c r="I80" i="29"/>
  <c r="N85" i="29"/>
  <c r="I87" i="29"/>
  <c r="I88" i="29"/>
  <c r="N86" i="29"/>
  <c r="I83" i="29"/>
  <c r="N82" i="29"/>
  <c r="I89" i="29"/>
</calcChain>
</file>

<file path=xl/comments1.xml><?xml version="1.0" encoding="utf-8"?>
<comments xmlns="http://schemas.openxmlformats.org/spreadsheetml/2006/main">
  <authors>
    <author>作成者</author>
  </authors>
  <commentList>
    <comment ref="C1" authorId="0" shapeId="0">
      <text>
        <r>
          <rPr>
            <sz val="9"/>
            <color indexed="81"/>
            <rFont val="MS P ゴシック"/>
            <family val="3"/>
            <charset val="128"/>
          </rPr>
          <t>新年度単価を入力すると年度が表示されます</t>
        </r>
      </text>
    </comment>
  </commentList>
</comments>
</file>

<file path=xl/sharedStrings.xml><?xml version="1.0" encoding="utf-8"?>
<sst xmlns="http://schemas.openxmlformats.org/spreadsheetml/2006/main" count="1137" uniqueCount="212">
  <si>
    <t>区分</t>
  </si>
  <si>
    <t>乳児</t>
  </si>
  <si>
    <t>１，２歳児</t>
  </si>
  <si>
    <t>３歳児</t>
  </si>
  <si>
    <t>４歳児以上</t>
  </si>
  <si>
    <t>標準時間</t>
  </si>
  <si>
    <t>短時間</t>
  </si>
  <si>
    <t>減価償却費加算</t>
  </si>
  <si>
    <t>賃借料加算</t>
  </si>
  <si>
    <t>11年以上</t>
    <rPh sb="2" eb="3">
      <t>ネン</t>
    </rPh>
    <rPh sb="3" eb="5">
      <t>イジョウ</t>
    </rPh>
    <phoneticPr fontId="2"/>
  </si>
  <si>
    <t>0歳</t>
    <rPh sb="1" eb="2">
      <t>サイ</t>
    </rPh>
    <phoneticPr fontId="2"/>
  </si>
  <si>
    <t>1歳</t>
    <rPh sb="1" eb="2">
      <t>サイ</t>
    </rPh>
    <phoneticPr fontId="2"/>
  </si>
  <si>
    <t>2歳</t>
    <rPh sb="1" eb="2">
      <t>サイ</t>
    </rPh>
    <phoneticPr fontId="2"/>
  </si>
  <si>
    <t>3歳</t>
    <rPh sb="1" eb="2">
      <t>サイ</t>
    </rPh>
    <phoneticPr fontId="2"/>
  </si>
  <si>
    <t>4歳</t>
    <rPh sb="1" eb="2">
      <t>サイ</t>
    </rPh>
    <phoneticPr fontId="2"/>
  </si>
  <si>
    <t>5歳</t>
    <rPh sb="1" eb="2">
      <t>サイ</t>
    </rPh>
    <phoneticPr fontId="2"/>
  </si>
  <si>
    <t>全体</t>
    <rPh sb="0" eb="2">
      <t>ゼンタイ</t>
    </rPh>
    <phoneticPr fontId="2"/>
  </si>
  <si>
    <t>地域区分</t>
    <rPh sb="0" eb="2">
      <t>チイキ</t>
    </rPh>
    <rPh sb="2" eb="4">
      <t>クブン</t>
    </rPh>
    <phoneticPr fontId="2"/>
  </si>
  <si>
    <t>基礎分</t>
    <rPh sb="0" eb="2">
      <t>キソ</t>
    </rPh>
    <rPh sb="2" eb="3">
      <t>ブン</t>
    </rPh>
    <phoneticPr fontId="2"/>
  </si>
  <si>
    <t>賃金改善要件分</t>
    <rPh sb="0" eb="2">
      <t>チンギン</t>
    </rPh>
    <rPh sb="2" eb="4">
      <t>カイゼン</t>
    </rPh>
    <rPh sb="4" eb="6">
      <t>ヨウケン</t>
    </rPh>
    <rPh sb="6" eb="7">
      <t>ブン</t>
    </rPh>
    <phoneticPr fontId="2"/>
  </si>
  <si>
    <t>想定入所率</t>
    <phoneticPr fontId="2"/>
  </si>
  <si>
    <t>処遇改善等加算率</t>
    <phoneticPr fontId="2"/>
  </si>
  <si>
    <t>うち短時間認定</t>
    <rPh sb="2" eb="5">
      <t>タンジカン</t>
    </rPh>
    <rPh sb="5" eb="7">
      <t>ニンテイ</t>
    </rPh>
    <phoneticPr fontId="2"/>
  </si>
  <si>
    <t>うち標準時間認定</t>
    <rPh sb="2" eb="4">
      <t>ヒョウジュン</t>
    </rPh>
    <rPh sb="4" eb="6">
      <t>ジカン</t>
    </rPh>
    <rPh sb="6" eb="8">
      <t>ニンテイ</t>
    </rPh>
    <phoneticPr fontId="2"/>
  </si>
  <si>
    <t>A</t>
    <phoneticPr fontId="2"/>
  </si>
  <si>
    <t>B</t>
    <phoneticPr fontId="2"/>
  </si>
  <si>
    <t>任意設定</t>
    <rPh sb="0" eb="2">
      <t>ニンイ</t>
    </rPh>
    <rPh sb="2" eb="4">
      <t>セッテイ</t>
    </rPh>
    <phoneticPr fontId="2"/>
  </si>
  <si>
    <t>職員の平均勤続年数</t>
    <rPh sb="0" eb="2">
      <t>ショクイン</t>
    </rPh>
    <rPh sb="3" eb="5">
      <t>ヘイキン</t>
    </rPh>
    <rPh sb="5" eb="7">
      <t>キンゾク</t>
    </rPh>
    <rPh sb="7" eb="9">
      <t>ネンスウ</t>
    </rPh>
    <phoneticPr fontId="2"/>
  </si>
  <si>
    <t>10年以上 11年未満</t>
    <rPh sb="2" eb="3">
      <t>ネン</t>
    </rPh>
    <rPh sb="3" eb="5">
      <t>イジョウ</t>
    </rPh>
    <rPh sb="8" eb="9">
      <t>ネン</t>
    </rPh>
    <rPh sb="9" eb="11">
      <t>ミマン</t>
    </rPh>
    <phoneticPr fontId="2"/>
  </si>
  <si>
    <t>9年以上 10年未満</t>
    <rPh sb="1" eb="2">
      <t>ネン</t>
    </rPh>
    <rPh sb="2" eb="4">
      <t>イジョウ</t>
    </rPh>
    <rPh sb="7" eb="8">
      <t>ネン</t>
    </rPh>
    <rPh sb="8" eb="10">
      <t>ミマン</t>
    </rPh>
    <phoneticPr fontId="2"/>
  </si>
  <si>
    <t>7年以上 8年未満</t>
    <rPh sb="1" eb="2">
      <t>ネン</t>
    </rPh>
    <rPh sb="2" eb="4">
      <t>イジョウ</t>
    </rPh>
    <rPh sb="6" eb="7">
      <t>ネン</t>
    </rPh>
    <rPh sb="7" eb="9">
      <t>ミマン</t>
    </rPh>
    <phoneticPr fontId="2"/>
  </si>
  <si>
    <t>8年以上 9年未満</t>
    <rPh sb="1" eb="2">
      <t>ネン</t>
    </rPh>
    <rPh sb="2" eb="4">
      <t>イジョウ</t>
    </rPh>
    <rPh sb="6" eb="7">
      <t>ネン</t>
    </rPh>
    <rPh sb="7" eb="9">
      <t>ミマン</t>
    </rPh>
    <phoneticPr fontId="2"/>
  </si>
  <si>
    <t>6年以上 7年未満</t>
    <rPh sb="1" eb="2">
      <t>ネン</t>
    </rPh>
    <rPh sb="2" eb="4">
      <t>イジョウ</t>
    </rPh>
    <rPh sb="6" eb="7">
      <t>ネン</t>
    </rPh>
    <rPh sb="7" eb="9">
      <t>ミマン</t>
    </rPh>
    <phoneticPr fontId="2"/>
  </si>
  <si>
    <t>5年以上 6年未満</t>
    <rPh sb="1" eb="2">
      <t>ネン</t>
    </rPh>
    <rPh sb="2" eb="4">
      <t>イジョウ</t>
    </rPh>
    <rPh sb="6" eb="7">
      <t>ネン</t>
    </rPh>
    <rPh sb="7" eb="9">
      <t>ミマン</t>
    </rPh>
    <phoneticPr fontId="2"/>
  </si>
  <si>
    <t>4年以上 5年未満</t>
    <rPh sb="1" eb="2">
      <t>ネン</t>
    </rPh>
    <rPh sb="2" eb="4">
      <t>イジョウ</t>
    </rPh>
    <rPh sb="6" eb="7">
      <t>ネン</t>
    </rPh>
    <rPh sb="7" eb="9">
      <t>ミマン</t>
    </rPh>
    <phoneticPr fontId="2"/>
  </si>
  <si>
    <t>3年以上 4年未満</t>
    <rPh sb="1" eb="2">
      <t>ネン</t>
    </rPh>
    <rPh sb="2" eb="4">
      <t>イジョウ</t>
    </rPh>
    <rPh sb="6" eb="7">
      <t>ネン</t>
    </rPh>
    <rPh sb="7" eb="9">
      <t>ミマン</t>
    </rPh>
    <phoneticPr fontId="2"/>
  </si>
  <si>
    <t>2年以上 3年未満</t>
    <rPh sb="1" eb="2">
      <t>ネン</t>
    </rPh>
    <rPh sb="2" eb="4">
      <t>イジョウ</t>
    </rPh>
    <rPh sb="6" eb="7">
      <t>ネン</t>
    </rPh>
    <rPh sb="7" eb="9">
      <t>ミマン</t>
    </rPh>
    <phoneticPr fontId="2"/>
  </si>
  <si>
    <t>1年以上 2年未満</t>
    <rPh sb="1" eb="2">
      <t>ネン</t>
    </rPh>
    <rPh sb="2" eb="4">
      <t>イジョウ</t>
    </rPh>
    <rPh sb="6" eb="7">
      <t>ネン</t>
    </rPh>
    <rPh sb="7" eb="9">
      <t>ミマン</t>
    </rPh>
    <phoneticPr fontId="2"/>
  </si>
  <si>
    <t>1年未満</t>
    <rPh sb="1" eb="2">
      <t>ネン</t>
    </rPh>
    <rPh sb="2" eb="4">
      <t>ミマン</t>
    </rPh>
    <phoneticPr fontId="2"/>
  </si>
  <si>
    <t>年齢</t>
    <rPh sb="0" eb="2">
      <t>ネンレイ</t>
    </rPh>
    <phoneticPr fontId="2"/>
  </si>
  <si>
    <t>内訳</t>
    <rPh sb="0" eb="2">
      <t>ウチワケ</t>
    </rPh>
    <phoneticPr fontId="2"/>
  </si>
  <si>
    <t>三歳児配置改善加算</t>
    <rPh sb="0" eb="2">
      <t>サンサイ</t>
    </rPh>
    <rPh sb="2" eb="3">
      <t>ジ</t>
    </rPh>
    <rPh sb="3" eb="5">
      <t>ハイチ</t>
    </rPh>
    <rPh sb="5" eb="7">
      <t>カイゼン</t>
    </rPh>
    <rPh sb="7" eb="9">
      <t>カサン</t>
    </rPh>
    <phoneticPr fontId="2"/>
  </si>
  <si>
    <t>休日保育加算</t>
    <rPh sb="0" eb="2">
      <t>キュウジツ</t>
    </rPh>
    <rPh sb="2" eb="4">
      <t>ホイク</t>
    </rPh>
    <rPh sb="4" eb="6">
      <t>カサン</t>
    </rPh>
    <phoneticPr fontId="2"/>
  </si>
  <si>
    <t>夜間保育加算</t>
    <rPh sb="0" eb="2">
      <t>ヤカン</t>
    </rPh>
    <rPh sb="2" eb="4">
      <t>ホイク</t>
    </rPh>
    <rPh sb="4" eb="6">
      <t>カサン</t>
    </rPh>
    <phoneticPr fontId="2"/>
  </si>
  <si>
    <t>減価償却費加算</t>
    <rPh sb="0" eb="2">
      <t>ゲンカ</t>
    </rPh>
    <rPh sb="2" eb="4">
      <t>ショウキャク</t>
    </rPh>
    <rPh sb="4" eb="5">
      <t>ヒ</t>
    </rPh>
    <rPh sb="5" eb="7">
      <t>カサン</t>
    </rPh>
    <phoneticPr fontId="2"/>
  </si>
  <si>
    <t>賃借料加算</t>
    <rPh sb="0" eb="3">
      <t>チンシャクリョウ</t>
    </rPh>
    <rPh sb="3" eb="5">
      <t>カサン</t>
    </rPh>
    <phoneticPr fontId="2"/>
  </si>
  <si>
    <t>分園の場合</t>
    <rPh sb="0" eb="2">
      <t>ブンエン</t>
    </rPh>
    <rPh sb="3" eb="5">
      <t>バアイ</t>
    </rPh>
    <phoneticPr fontId="2"/>
  </si>
  <si>
    <t>常態的に土曜日閉所</t>
    <rPh sb="0" eb="2">
      <t>ジョウタイ</t>
    </rPh>
    <rPh sb="2" eb="3">
      <t>テキ</t>
    </rPh>
    <rPh sb="4" eb="7">
      <t>ドヨウビ</t>
    </rPh>
    <rPh sb="7" eb="9">
      <t>ヘイショ</t>
    </rPh>
    <phoneticPr fontId="2"/>
  </si>
  <si>
    <t>減算</t>
    <rPh sb="0" eb="2">
      <t>ゲンサン</t>
    </rPh>
    <phoneticPr fontId="2"/>
  </si>
  <si>
    <t>恒常的な定員超過</t>
    <rPh sb="0" eb="2">
      <t>コウジョウ</t>
    </rPh>
    <rPh sb="2" eb="3">
      <t>テキ</t>
    </rPh>
    <rPh sb="4" eb="6">
      <t>テイイン</t>
    </rPh>
    <rPh sb="6" eb="8">
      <t>チョウカ</t>
    </rPh>
    <phoneticPr fontId="2"/>
  </si>
  <si>
    <t>非該当</t>
  </si>
  <si>
    <t>基本加算項目</t>
    <rPh sb="0" eb="2">
      <t>キホン</t>
    </rPh>
    <rPh sb="2" eb="4">
      <t>カサン</t>
    </rPh>
    <rPh sb="4" eb="6">
      <t>コウモク</t>
    </rPh>
    <phoneticPr fontId="2"/>
  </si>
  <si>
    <t>減算項目</t>
    <rPh sb="0" eb="2">
      <t>ゲンサン</t>
    </rPh>
    <rPh sb="2" eb="4">
      <t>コウモク</t>
    </rPh>
    <phoneticPr fontId="2"/>
  </si>
  <si>
    <t>主任保育士専任加算</t>
    <rPh sb="0" eb="2">
      <t>シュニン</t>
    </rPh>
    <rPh sb="2" eb="5">
      <t>ホイクシ</t>
    </rPh>
    <rPh sb="5" eb="7">
      <t>センニン</t>
    </rPh>
    <rPh sb="7" eb="9">
      <t>カサン</t>
    </rPh>
    <phoneticPr fontId="2"/>
  </si>
  <si>
    <t>療育支援加算</t>
    <rPh sb="0" eb="2">
      <t>リョウイク</t>
    </rPh>
    <rPh sb="2" eb="4">
      <t>シエン</t>
    </rPh>
    <rPh sb="4" eb="6">
      <t>カサン</t>
    </rPh>
    <phoneticPr fontId="2"/>
  </si>
  <si>
    <t>事務職員雇上費加算</t>
    <rPh sb="0" eb="2">
      <t>ジム</t>
    </rPh>
    <rPh sb="2" eb="4">
      <t>ショクイン</t>
    </rPh>
    <rPh sb="4" eb="5">
      <t>ヤトイ</t>
    </rPh>
    <rPh sb="5" eb="6">
      <t>ア</t>
    </rPh>
    <rPh sb="6" eb="7">
      <t>ヒ</t>
    </rPh>
    <rPh sb="7" eb="9">
      <t>カサン</t>
    </rPh>
    <phoneticPr fontId="2"/>
  </si>
  <si>
    <t>冷暖房費加算</t>
    <rPh sb="0" eb="3">
      <t>レイダンボウ</t>
    </rPh>
    <rPh sb="3" eb="4">
      <t>ヒ</t>
    </rPh>
    <rPh sb="4" eb="6">
      <t>カサン</t>
    </rPh>
    <phoneticPr fontId="2"/>
  </si>
  <si>
    <t>その他地域</t>
    <rPh sb="2" eb="3">
      <t>タ</t>
    </rPh>
    <rPh sb="3" eb="5">
      <t>チイキ</t>
    </rPh>
    <phoneticPr fontId="2"/>
  </si>
  <si>
    <t>除雪費加算</t>
    <rPh sb="0" eb="2">
      <t>ジョセツ</t>
    </rPh>
    <rPh sb="2" eb="3">
      <t>ヒ</t>
    </rPh>
    <rPh sb="3" eb="5">
      <t>カサン</t>
    </rPh>
    <phoneticPr fontId="2"/>
  </si>
  <si>
    <t>降灰除去費加算</t>
    <rPh sb="0" eb="2">
      <t>コウハイ</t>
    </rPh>
    <rPh sb="2" eb="4">
      <t>ジョキョ</t>
    </rPh>
    <rPh sb="4" eb="5">
      <t>ヒ</t>
    </rPh>
    <rPh sb="5" eb="7">
      <t>カサン</t>
    </rPh>
    <phoneticPr fontId="2"/>
  </si>
  <si>
    <t>入所児童処遇特別加算</t>
    <rPh sb="0" eb="2">
      <t>ニュウショ</t>
    </rPh>
    <rPh sb="2" eb="4">
      <t>ジドウ</t>
    </rPh>
    <rPh sb="4" eb="6">
      <t>ショグウ</t>
    </rPh>
    <rPh sb="6" eb="8">
      <t>トクベツ</t>
    </rPh>
    <rPh sb="8" eb="10">
      <t>カサン</t>
    </rPh>
    <phoneticPr fontId="2"/>
  </si>
  <si>
    <t>施設機能強化推進費加算</t>
    <rPh sb="0" eb="2">
      <t>シセツ</t>
    </rPh>
    <rPh sb="2" eb="4">
      <t>キノウ</t>
    </rPh>
    <rPh sb="4" eb="6">
      <t>キョウカ</t>
    </rPh>
    <rPh sb="6" eb="8">
      <t>スイシン</t>
    </rPh>
    <rPh sb="8" eb="9">
      <t>ヒ</t>
    </rPh>
    <rPh sb="9" eb="11">
      <t>カサン</t>
    </rPh>
    <phoneticPr fontId="2"/>
  </si>
  <si>
    <t>小学校接続加算</t>
    <rPh sb="0" eb="3">
      <t>ショウガッコウ</t>
    </rPh>
    <rPh sb="3" eb="5">
      <t>セツゾク</t>
    </rPh>
    <rPh sb="5" eb="7">
      <t>カサン</t>
    </rPh>
    <phoneticPr fontId="2"/>
  </si>
  <si>
    <t>栄養管理加算</t>
    <rPh sb="0" eb="2">
      <t>エイヨウ</t>
    </rPh>
    <rPh sb="2" eb="4">
      <t>カンリ</t>
    </rPh>
    <rPh sb="4" eb="6">
      <t>カサン</t>
    </rPh>
    <phoneticPr fontId="2"/>
  </si>
  <si>
    <t>第三者評価受審加算</t>
    <rPh sb="0" eb="1">
      <t>ダイ</t>
    </rPh>
    <rPh sb="1" eb="2">
      <t>サン</t>
    </rPh>
    <rPh sb="2" eb="3">
      <t>シャ</t>
    </rPh>
    <rPh sb="3" eb="5">
      <t>ヒョウカ</t>
    </rPh>
    <rPh sb="5" eb="6">
      <t>ウケ</t>
    </rPh>
    <rPh sb="6" eb="7">
      <t>シン</t>
    </rPh>
    <rPh sb="7" eb="9">
      <t>カサン</t>
    </rPh>
    <phoneticPr fontId="2"/>
  </si>
  <si>
    <t>―</t>
    <phoneticPr fontId="2"/>
  </si>
  <si>
    <t>特定加算項目</t>
    <rPh sb="0" eb="2">
      <t>トクテイ</t>
    </rPh>
    <rPh sb="2" eb="4">
      <t>カサン</t>
    </rPh>
    <rPh sb="4" eb="6">
      <t>コウモク</t>
    </rPh>
    <phoneticPr fontId="2"/>
  </si>
  <si>
    <t>１２／１００地域</t>
    <rPh sb="6" eb="8">
      <t>チイキ</t>
    </rPh>
    <phoneticPr fontId="2"/>
  </si>
  <si>
    <t>基本部分</t>
    <rPh sb="0" eb="2">
      <t>キホン</t>
    </rPh>
    <rPh sb="2" eb="4">
      <t>ブブン</t>
    </rPh>
    <phoneticPr fontId="2"/>
  </si>
  <si>
    <t>基本加算部分</t>
    <rPh sb="0" eb="2">
      <t>キホン</t>
    </rPh>
    <rPh sb="2" eb="4">
      <t>カサン</t>
    </rPh>
    <rPh sb="4" eb="6">
      <t>ブブン</t>
    </rPh>
    <phoneticPr fontId="2"/>
  </si>
  <si>
    <t>処遇改善等加算</t>
    <rPh sb="0" eb="2">
      <t>ショグウ</t>
    </rPh>
    <rPh sb="2" eb="4">
      <t>カイゼン</t>
    </rPh>
    <rPh sb="4" eb="5">
      <t>トウ</t>
    </rPh>
    <rPh sb="5" eb="7">
      <t>カサン</t>
    </rPh>
    <phoneticPr fontId="2"/>
  </si>
  <si>
    <t>三歳児配置改善加算</t>
    <rPh sb="0" eb="1">
      <t>サン</t>
    </rPh>
    <rPh sb="1" eb="2">
      <t>サイ</t>
    </rPh>
    <rPh sb="2" eb="3">
      <t>ジ</t>
    </rPh>
    <rPh sb="3" eb="5">
      <t>ハイチ</t>
    </rPh>
    <rPh sb="5" eb="7">
      <t>カイゼン</t>
    </rPh>
    <rPh sb="7" eb="9">
      <t>カサン</t>
    </rPh>
    <phoneticPr fontId="2"/>
  </si>
  <si>
    <t>恒常的な定員超過</t>
    <phoneticPr fontId="2"/>
  </si>
  <si>
    <t>常態的に土曜日閉所</t>
    <phoneticPr fontId="2"/>
  </si>
  <si>
    <t>特定加算部分</t>
    <rPh sb="0" eb="2">
      <t>トクテイ</t>
    </rPh>
    <rPh sb="2" eb="4">
      <t>カサン</t>
    </rPh>
    <rPh sb="4" eb="6">
      <t>ブブン</t>
    </rPh>
    <phoneticPr fontId="2"/>
  </si>
  <si>
    <t>療育支援加算Ａ</t>
    <rPh sb="0" eb="2">
      <t>リョウイク</t>
    </rPh>
    <rPh sb="2" eb="4">
      <t>シエン</t>
    </rPh>
    <rPh sb="4" eb="6">
      <t>カサン</t>
    </rPh>
    <phoneticPr fontId="2"/>
  </si>
  <si>
    <t>療育支援加算Ｂ</t>
    <rPh sb="0" eb="2">
      <t>リョウイク</t>
    </rPh>
    <rPh sb="2" eb="4">
      <t>シエン</t>
    </rPh>
    <rPh sb="4" eb="6">
      <t>カサン</t>
    </rPh>
    <phoneticPr fontId="2"/>
  </si>
  <si>
    <t>事務職員雇上費加算</t>
    <rPh sb="0" eb="2">
      <t>ジム</t>
    </rPh>
    <rPh sb="2" eb="4">
      <t>ショクイン</t>
    </rPh>
    <rPh sb="4" eb="5">
      <t>ヤトイ</t>
    </rPh>
    <rPh sb="5" eb="6">
      <t>ウエ</t>
    </rPh>
    <rPh sb="6" eb="7">
      <t>ヒ</t>
    </rPh>
    <rPh sb="7" eb="9">
      <t>カサン</t>
    </rPh>
    <phoneticPr fontId="2"/>
  </si>
  <si>
    <t>第三者評価受審加算</t>
    <rPh sb="0" eb="1">
      <t>ダイ</t>
    </rPh>
    <rPh sb="1" eb="3">
      <t>サンシャ</t>
    </rPh>
    <rPh sb="3" eb="5">
      <t>ヒョウカ</t>
    </rPh>
    <rPh sb="5" eb="6">
      <t>ウケ</t>
    </rPh>
    <rPh sb="6" eb="7">
      <t>シン</t>
    </rPh>
    <rPh sb="7" eb="9">
      <t>カサン</t>
    </rPh>
    <phoneticPr fontId="2"/>
  </si>
  <si>
    <t>四歳以上</t>
    <rPh sb="0" eb="1">
      <t>ヨン</t>
    </rPh>
    <rPh sb="1" eb="2">
      <t>サイ</t>
    </rPh>
    <rPh sb="2" eb="4">
      <t>イジョウ</t>
    </rPh>
    <phoneticPr fontId="2"/>
  </si>
  <si>
    <t>三歳児</t>
    <rPh sb="0" eb="2">
      <t>サンサイ</t>
    </rPh>
    <rPh sb="2" eb="3">
      <t>ジ</t>
    </rPh>
    <phoneticPr fontId="2"/>
  </si>
  <si>
    <t>一、二歳児</t>
    <rPh sb="0" eb="1">
      <t>イチ</t>
    </rPh>
    <rPh sb="2" eb="3">
      <t>ニ</t>
    </rPh>
    <rPh sb="3" eb="4">
      <t>サイ</t>
    </rPh>
    <rPh sb="4" eb="5">
      <t>ジ</t>
    </rPh>
    <phoneticPr fontId="2"/>
  </si>
  <si>
    <t>乳児</t>
    <rPh sb="0" eb="2">
      <t>ニュウジ</t>
    </rPh>
    <phoneticPr fontId="2"/>
  </si>
  <si>
    <t>二号</t>
    <rPh sb="0" eb="2">
      <t>ニゴウ</t>
    </rPh>
    <phoneticPr fontId="2"/>
  </si>
  <si>
    <t>三号</t>
    <rPh sb="0" eb="1">
      <t>サン</t>
    </rPh>
    <rPh sb="1" eb="2">
      <t>ゴウ</t>
    </rPh>
    <phoneticPr fontId="2"/>
  </si>
  <si>
    <t>年齢区分</t>
    <rPh sb="0" eb="2">
      <t>ネンレイ</t>
    </rPh>
    <rPh sb="2" eb="4">
      <t>クブン</t>
    </rPh>
    <phoneticPr fontId="2"/>
  </si>
  <si>
    <t>認定区分</t>
    <rPh sb="0" eb="2">
      <t>ニンテイ</t>
    </rPh>
    <rPh sb="2" eb="4">
      <t>クブン</t>
    </rPh>
    <phoneticPr fontId="2"/>
  </si>
  <si>
    <t>定員区分</t>
    <rPh sb="0" eb="2">
      <t>テイイン</t>
    </rPh>
    <rPh sb="2" eb="4">
      <t>クブン</t>
    </rPh>
    <phoneticPr fontId="2"/>
  </si>
  <si>
    <t>基本分単価</t>
    <rPh sb="0" eb="2">
      <t>キホン</t>
    </rPh>
    <rPh sb="2" eb="3">
      <t>ブン</t>
    </rPh>
    <rPh sb="3" eb="5">
      <t>タンカ</t>
    </rPh>
    <phoneticPr fontId="2"/>
  </si>
  <si>
    <t>保育必要量区分</t>
    <rPh sb="0" eb="2">
      <t>ホイク</t>
    </rPh>
    <rPh sb="2" eb="4">
      <t>ヒツヨウ</t>
    </rPh>
    <rPh sb="4" eb="5">
      <t>リョウ</t>
    </rPh>
    <rPh sb="5" eb="7">
      <t>クブン</t>
    </rPh>
    <phoneticPr fontId="2"/>
  </si>
  <si>
    <t>標準時間認定</t>
    <rPh sb="0" eb="2">
      <t>ヒョウジュン</t>
    </rPh>
    <rPh sb="2" eb="4">
      <t>ジカン</t>
    </rPh>
    <rPh sb="4" eb="6">
      <t>ニンテイ</t>
    </rPh>
    <phoneticPr fontId="2"/>
  </si>
  <si>
    <t>短時間認定</t>
    <rPh sb="0" eb="3">
      <t>タンジカン</t>
    </rPh>
    <rPh sb="3" eb="5">
      <t>ニンテイ</t>
    </rPh>
    <phoneticPr fontId="2"/>
  </si>
  <si>
    <t>三歳児配置加算</t>
    <rPh sb="0" eb="1">
      <t>サン</t>
    </rPh>
    <rPh sb="1" eb="2">
      <t>サイ</t>
    </rPh>
    <rPh sb="2" eb="3">
      <t>ジ</t>
    </rPh>
    <rPh sb="3" eb="5">
      <t>ハイチ</t>
    </rPh>
    <rPh sb="5" eb="7">
      <t>カサン</t>
    </rPh>
    <phoneticPr fontId="2"/>
  </si>
  <si>
    <t>A地域／都市部</t>
    <rPh sb="1" eb="3">
      <t>チイキ</t>
    </rPh>
    <rPh sb="4" eb="7">
      <t>トシブ</t>
    </rPh>
    <phoneticPr fontId="2"/>
  </si>
  <si>
    <t>減算部分</t>
    <rPh sb="0" eb="2">
      <t>ゲンサン</t>
    </rPh>
    <rPh sb="2" eb="4">
      <t>ブブン</t>
    </rPh>
    <phoneticPr fontId="2"/>
  </si>
  <si>
    <t>恒常的な
定員超過</t>
    <rPh sb="0" eb="2">
      <t>コウジョウ</t>
    </rPh>
    <rPh sb="2" eb="3">
      <t>テキ</t>
    </rPh>
    <rPh sb="5" eb="7">
      <t>テイイン</t>
    </rPh>
    <rPh sb="7" eb="9">
      <t>チョウカ</t>
    </rPh>
    <phoneticPr fontId="2"/>
  </si>
  <si>
    <t>区分計</t>
    <rPh sb="0" eb="2">
      <t>クブン</t>
    </rPh>
    <rPh sb="2" eb="3">
      <t>ケイ</t>
    </rPh>
    <phoneticPr fontId="2"/>
  </si>
  <si>
    <t>人以上</t>
    <rPh sb="0" eb="1">
      <t>ニン</t>
    </rPh>
    <rPh sb="1" eb="3">
      <t>イジョウ</t>
    </rPh>
    <phoneticPr fontId="2"/>
  </si>
  <si>
    <t>人まで</t>
    <rPh sb="0" eb="1">
      <t>ニン</t>
    </rPh>
    <phoneticPr fontId="2"/>
  </si>
  <si>
    <t>人から</t>
    <rPh sb="0" eb="1">
      <t>ニン</t>
    </rPh>
    <phoneticPr fontId="2"/>
  </si>
  <si>
    <t>認可定員
(利用定員)</t>
    <rPh sb="6" eb="8">
      <t>リヨウ</t>
    </rPh>
    <rPh sb="8" eb="10">
      <t>テイイン</t>
    </rPh>
    <phoneticPr fontId="2"/>
  </si>
  <si>
    <t>基本額</t>
    <rPh sb="0" eb="2">
      <t>キホン</t>
    </rPh>
    <rPh sb="2" eb="3">
      <t>ガク</t>
    </rPh>
    <phoneticPr fontId="2"/>
  </si>
  <si>
    <t>処遇改善等加算額</t>
    <rPh sb="0" eb="2">
      <t>ショグウ</t>
    </rPh>
    <rPh sb="2" eb="4">
      <t>カイゼン</t>
    </rPh>
    <rPh sb="4" eb="5">
      <t>トウ</t>
    </rPh>
    <rPh sb="5" eb="8">
      <t>カサンガク</t>
    </rPh>
    <phoneticPr fontId="2"/>
  </si>
  <si>
    <t>400h以上800h未満</t>
    <rPh sb="4" eb="6">
      <t>イジョウ</t>
    </rPh>
    <rPh sb="10" eb="12">
      <t>ミマン</t>
    </rPh>
    <phoneticPr fontId="2"/>
  </si>
  <si>
    <t>800h以上1200h未満</t>
    <rPh sb="4" eb="6">
      <t>イジョウ</t>
    </rPh>
    <rPh sb="11" eb="13">
      <t>ミマン</t>
    </rPh>
    <phoneticPr fontId="2"/>
  </si>
  <si>
    <t>1200h以上</t>
    <rPh sb="5" eb="7">
      <t>イジョウ</t>
    </rPh>
    <phoneticPr fontId="2"/>
  </si>
  <si>
    <t>加算項目</t>
    <rPh sb="0" eb="2">
      <t>カサン</t>
    </rPh>
    <rPh sb="2" eb="4">
      <t>コウモク</t>
    </rPh>
    <phoneticPr fontId="2"/>
  </si>
  <si>
    <t>一級地</t>
    <rPh sb="0" eb="2">
      <t>イッキュウ</t>
    </rPh>
    <rPh sb="2" eb="3">
      <t>チ</t>
    </rPh>
    <phoneticPr fontId="2"/>
  </si>
  <si>
    <t>二級地</t>
    <rPh sb="0" eb="2">
      <t>ニキュウ</t>
    </rPh>
    <rPh sb="2" eb="3">
      <t>チ</t>
    </rPh>
    <phoneticPr fontId="2"/>
  </si>
  <si>
    <t>三級地</t>
    <rPh sb="0" eb="1">
      <t>サン</t>
    </rPh>
    <rPh sb="1" eb="2">
      <t>キュウ</t>
    </rPh>
    <rPh sb="2" eb="3">
      <t>チ</t>
    </rPh>
    <phoneticPr fontId="2"/>
  </si>
  <si>
    <t>四級地</t>
    <rPh sb="0" eb="1">
      <t>ヨン</t>
    </rPh>
    <rPh sb="1" eb="2">
      <t>キュウ</t>
    </rPh>
    <rPh sb="2" eb="3">
      <t>チ</t>
    </rPh>
    <phoneticPr fontId="2"/>
  </si>
  <si>
    <t>―</t>
    <phoneticPr fontId="2"/>
  </si>
  <si>
    <t>―</t>
    <phoneticPr fontId="2"/>
  </si>
  <si>
    <t>未設定</t>
    <rPh sb="0" eb="3">
      <t>ミセッテイ</t>
    </rPh>
    <phoneticPr fontId="2"/>
  </si>
  <si>
    <t>―</t>
    <phoneticPr fontId="2"/>
  </si>
  <si>
    <t>(月額)</t>
    <phoneticPr fontId="2"/>
  </si>
  <si>
    <t>(年額)</t>
    <rPh sb="1" eb="2">
      <t>ネン</t>
    </rPh>
    <phoneticPr fontId="2"/>
  </si>
  <si>
    <t>定員規模</t>
    <rPh sb="0" eb="2">
      <t>テイイン</t>
    </rPh>
    <rPh sb="2" eb="4">
      <t>キボ</t>
    </rPh>
    <phoneticPr fontId="2"/>
  </si>
  <si>
    <t>職員状況</t>
    <rPh sb="0" eb="2">
      <t>ショクイン</t>
    </rPh>
    <rPh sb="2" eb="4">
      <t>ジョウキョウ</t>
    </rPh>
    <phoneticPr fontId="2"/>
  </si>
  <si>
    <t>セルに条件を設定</t>
    <rPh sb="3" eb="5">
      <t>ジョウケン</t>
    </rPh>
    <rPh sb="6" eb="8">
      <t>セッテイ</t>
    </rPh>
    <phoneticPr fontId="2"/>
  </si>
  <si>
    <t>合　計</t>
    <rPh sb="0" eb="1">
      <t>ア</t>
    </rPh>
    <rPh sb="2" eb="3">
      <t>ケイ</t>
    </rPh>
    <phoneticPr fontId="2"/>
  </si>
  <si>
    <t>標準時間認定の割合</t>
    <rPh sb="0" eb="2">
      <t>ヒョウジュン</t>
    </rPh>
    <rPh sb="2" eb="4">
      <t>ジカン</t>
    </rPh>
    <rPh sb="4" eb="6">
      <t>ニンテイ</t>
    </rPh>
    <rPh sb="7" eb="9">
      <t>ワリアイ</t>
    </rPh>
    <phoneticPr fontId="2"/>
  </si>
  <si>
    <t>年間平均想定利用児童数</t>
    <rPh sb="0" eb="2">
      <t>ネンカン</t>
    </rPh>
    <rPh sb="2" eb="4">
      <t>ヘイキン</t>
    </rPh>
    <rPh sb="4" eb="6">
      <t>ソウテイ</t>
    </rPh>
    <phoneticPr fontId="2"/>
  </si>
  <si>
    <t>b1</t>
    <phoneticPr fontId="2"/>
  </si>
  <si>
    <t>b2</t>
    <phoneticPr fontId="2"/>
  </si>
  <si>
    <t>C</t>
    <phoneticPr fontId="2"/>
  </si>
  <si>
    <t>D</t>
    <phoneticPr fontId="2"/>
  </si>
  <si>
    <t>=B/A*100%</t>
    <phoneticPr fontId="2"/>
  </si>
  <si>
    <t>=b1/B*100%</t>
    <phoneticPr fontId="2"/>
  </si>
  <si>
    <t>E</t>
    <phoneticPr fontId="2"/>
  </si>
  <si>
    <t>F</t>
    <phoneticPr fontId="2"/>
  </si>
  <si>
    <t>f1</t>
    <phoneticPr fontId="2"/>
  </si>
  <si>
    <t>f2</t>
    <phoneticPr fontId="2"/>
  </si>
  <si>
    <t>=F-f2</t>
    <phoneticPr fontId="2"/>
  </si>
  <si>
    <t>処遇改善等加算率</t>
    <rPh sb="0" eb="2">
      <t>ショグウ</t>
    </rPh>
    <rPh sb="2" eb="4">
      <t>カイゼン</t>
    </rPh>
    <rPh sb="4" eb="5">
      <t>トウ</t>
    </rPh>
    <rPh sb="5" eb="7">
      <t>カサン</t>
    </rPh>
    <rPh sb="7" eb="8">
      <t>リツ</t>
    </rPh>
    <phoneticPr fontId="2"/>
  </si>
  <si>
    <t>うち
基礎分</t>
    <rPh sb="3" eb="5">
      <t>キソ</t>
    </rPh>
    <rPh sb="5" eb="6">
      <t>ブン</t>
    </rPh>
    <phoneticPr fontId="2"/>
  </si>
  <si>
    <t>9年以上 10年未満</t>
    <rPh sb="1" eb="2">
      <t>ネン</t>
    </rPh>
    <rPh sb="2" eb="4">
      <t>イジョウ</t>
    </rPh>
    <phoneticPr fontId="2"/>
  </si>
  <si>
    <t>8年以上 9年未満</t>
    <rPh sb="1" eb="2">
      <t>ネン</t>
    </rPh>
    <rPh sb="2" eb="4">
      <t>イジョウ</t>
    </rPh>
    <phoneticPr fontId="2"/>
  </si>
  <si>
    <t>7年以上 8年未満</t>
    <rPh sb="1" eb="2">
      <t>ネン</t>
    </rPh>
    <rPh sb="2" eb="4">
      <t>イジョウ</t>
    </rPh>
    <phoneticPr fontId="2"/>
  </si>
  <si>
    <t>10年以上 11年未満</t>
    <rPh sb="2" eb="3">
      <t>ネン</t>
    </rPh>
    <rPh sb="3" eb="5">
      <t>イジョウ</t>
    </rPh>
    <phoneticPr fontId="2"/>
  </si>
  <si>
    <t>6年以上 7年未満</t>
    <rPh sb="1" eb="2">
      <t>ネン</t>
    </rPh>
    <rPh sb="2" eb="4">
      <t>イジョウ</t>
    </rPh>
    <phoneticPr fontId="2"/>
  </si>
  <si>
    <t>5年以上 6年未満</t>
    <rPh sb="1" eb="2">
      <t>ネン</t>
    </rPh>
    <rPh sb="2" eb="4">
      <t>イジョウ</t>
    </rPh>
    <phoneticPr fontId="2"/>
  </si>
  <si>
    <t>4年以上 5年未満</t>
    <rPh sb="1" eb="2">
      <t>ネン</t>
    </rPh>
    <rPh sb="2" eb="4">
      <t>イジョウ</t>
    </rPh>
    <phoneticPr fontId="2"/>
  </si>
  <si>
    <t>3年以上 4年未満</t>
    <rPh sb="1" eb="2">
      <t>ネン</t>
    </rPh>
    <rPh sb="2" eb="4">
      <t>イジョウ</t>
    </rPh>
    <phoneticPr fontId="2"/>
  </si>
  <si>
    <t>2年以上 3年未満</t>
    <rPh sb="1" eb="2">
      <t>ネン</t>
    </rPh>
    <rPh sb="2" eb="4">
      <t>イジョウ</t>
    </rPh>
    <phoneticPr fontId="2"/>
  </si>
  <si>
    <t>1年以上 2年未満</t>
    <rPh sb="1" eb="2">
      <t>ネン</t>
    </rPh>
    <rPh sb="2" eb="4">
      <t>イジョウ</t>
    </rPh>
    <phoneticPr fontId="2"/>
  </si>
  <si>
    <t>月　額</t>
    <rPh sb="0" eb="1">
      <t>ツキ</t>
    </rPh>
    <rPh sb="2" eb="3">
      <t>ガク</t>
    </rPh>
    <phoneticPr fontId="2"/>
  </si>
  <si>
    <t>年　額</t>
    <rPh sb="0" eb="1">
      <t>ネン</t>
    </rPh>
    <rPh sb="2" eb="3">
      <t>ガク</t>
    </rPh>
    <phoneticPr fontId="2"/>
  </si>
  <si>
    <t>Eから自動判定</t>
    <rPh sb="3" eb="5">
      <t>ジドウ</t>
    </rPh>
    <rPh sb="5" eb="7">
      <t>ハンテイ</t>
    </rPh>
    <phoneticPr fontId="2"/>
  </si>
  <si>
    <t>委　託　費</t>
    <rPh sb="0" eb="1">
      <t>イ</t>
    </rPh>
    <rPh sb="2" eb="3">
      <t>タク</t>
    </rPh>
    <rPh sb="4" eb="5">
      <t>ヒ</t>
    </rPh>
    <phoneticPr fontId="2"/>
  </si>
  <si>
    <t>うち
賃金改善
要件分</t>
    <rPh sb="3" eb="5">
      <t>チンギン</t>
    </rPh>
    <rPh sb="5" eb="7">
      <t>カイゼン</t>
    </rPh>
    <rPh sb="8" eb="10">
      <t>ヨウケン</t>
    </rPh>
    <rPh sb="10" eb="11">
      <t>ブン</t>
    </rPh>
    <phoneticPr fontId="2"/>
  </si>
  <si>
    <t>1年未満</t>
    <phoneticPr fontId="2"/>
  </si>
  <si>
    <t>全　  体　　　　　　　　</t>
    <rPh sb="0" eb="1">
      <t>ゼン</t>
    </rPh>
    <rPh sb="4" eb="5">
      <t>カラダ</t>
    </rPh>
    <phoneticPr fontId="2"/>
  </si>
  <si>
    <t>（基本分単価＋所長設置加算＋処遇改善等加算（基本分単価及び所長設置加算に係るものに限る））×</t>
    <rPh sb="1" eb="3">
      <t>キホン</t>
    </rPh>
    <rPh sb="3" eb="4">
      <t>ブン</t>
    </rPh>
    <rPh sb="4" eb="6">
      <t>タンカ</t>
    </rPh>
    <rPh sb="7" eb="9">
      <t>ショチョウ</t>
    </rPh>
    <rPh sb="9" eb="11">
      <t>セッチ</t>
    </rPh>
    <rPh sb="11" eb="13">
      <t>カサン</t>
    </rPh>
    <rPh sb="14" eb="16">
      <t>ショグウ</t>
    </rPh>
    <rPh sb="16" eb="18">
      <t>カイゼン</t>
    </rPh>
    <rPh sb="18" eb="19">
      <t>トウ</t>
    </rPh>
    <rPh sb="19" eb="21">
      <t>カサン</t>
    </rPh>
    <rPh sb="22" eb="24">
      <t>キホン</t>
    </rPh>
    <rPh sb="24" eb="25">
      <t>ブン</t>
    </rPh>
    <rPh sb="25" eb="27">
      <t>タンカ</t>
    </rPh>
    <rPh sb="27" eb="28">
      <t>オヨ</t>
    </rPh>
    <rPh sb="29" eb="31">
      <t>ショチョウ</t>
    </rPh>
    <rPh sb="31" eb="33">
      <t>セッチ</t>
    </rPh>
    <rPh sb="33" eb="35">
      <t>カサン</t>
    </rPh>
    <rPh sb="36" eb="37">
      <t>カカ</t>
    </rPh>
    <rPh sb="41" eb="42">
      <t>カギ</t>
    </rPh>
    <phoneticPr fontId="2"/>
  </si>
  <si>
    <t>（基本分単価＋三歳児配置改善加算＋夜間保育加算＋処遇改善等加算（基本分単価、三歳児配置改善加算及び夜間保育加算に係るものに限る））×</t>
    <rPh sb="7" eb="8">
      <t>３</t>
    </rPh>
    <rPh sb="8" eb="9">
      <t>サイ</t>
    </rPh>
    <rPh sb="9" eb="10">
      <t>ジ</t>
    </rPh>
    <rPh sb="10" eb="12">
      <t>ハイチ</t>
    </rPh>
    <rPh sb="12" eb="14">
      <t>カイゼン</t>
    </rPh>
    <rPh sb="14" eb="16">
      <t>カサン</t>
    </rPh>
    <rPh sb="17" eb="19">
      <t>ヤカン</t>
    </rPh>
    <rPh sb="19" eb="21">
      <t>ホイク</t>
    </rPh>
    <rPh sb="21" eb="23">
      <t>カサン</t>
    </rPh>
    <rPh sb="38" eb="39">
      <t>３</t>
    </rPh>
    <rPh sb="39" eb="40">
      <t>サイ</t>
    </rPh>
    <rPh sb="40" eb="41">
      <t>ジ</t>
    </rPh>
    <rPh sb="41" eb="43">
      <t>ハイチ</t>
    </rPh>
    <rPh sb="43" eb="45">
      <t>カイゼン</t>
    </rPh>
    <rPh sb="47" eb="48">
      <t>オヨ</t>
    </rPh>
    <rPh sb="49" eb="51">
      <t>ヤカン</t>
    </rPh>
    <rPh sb="51" eb="53">
      <t>ホイク</t>
    </rPh>
    <rPh sb="53" eb="55">
      <t>カサン</t>
    </rPh>
    <phoneticPr fontId="2"/>
  </si>
  <si>
    <t>【使用方法】</t>
    <rPh sb="1" eb="3">
      <t>シヨウ</t>
    </rPh>
    <rPh sb="3" eb="5">
      <t>ホウホウ</t>
    </rPh>
    <phoneticPr fontId="2"/>
  </si>
  <si>
    <t>職員一人当たりの
平均勤続年数</t>
    <phoneticPr fontId="2"/>
  </si>
  <si>
    <t>職員一人当たりの
平均勤続年数</t>
    <phoneticPr fontId="2"/>
  </si>
  <si>
    <t>計算表</t>
    <rPh sb="0" eb="2">
      <t>ケイサン</t>
    </rPh>
    <rPh sb="2" eb="3">
      <t>ヒョウ</t>
    </rPh>
    <phoneticPr fontId="2"/>
  </si>
  <si>
    <t>公定価格計算書（認可保育所用）</t>
    <rPh sb="0" eb="2">
      <t>コウテイ</t>
    </rPh>
    <rPh sb="2" eb="4">
      <t>カカク</t>
    </rPh>
    <rPh sb="4" eb="7">
      <t>ケイサンショ</t>
    </rPh>
    <phoneticPr fontId="2"/>
  </si>
  <si>
    <t>リストから選択</t>
    <phoneticPr fontId="2"/>
  </si>
  <si>
    <t>公定価格計算書（認可保育所）単価表</t>
    <rPh sb="0" eb="2">
      <t>コウテイ</t>
    </rPh>
    <rPh sb="2" eb="4">
      <t>カカク</t>
    </rPh>
    <rPh sb="4" eb="7">
      <t>ケイサンショ</t>
    </rPh>
    <rPh sb="8" eb="10">
      <t>ニンカ</t>
    </rPh>
    <rPh sb="10" eb="12">
      <t>ホイク</t>
    </rPh>
    <rPh sb="12" eb="13">
      <t>ショ</t>
    </rPh>
    <rPh sb="14" eb="16">
      <t>タンカ</t>
    </rPh>
    <rPh sb="16" eb="17">
      <t>ヒョウ</t>
    </rPh>
    <phoneticPr fontId="2"/>
  </si>
  <si>
    <t>（参考1）</t>
    <rPh sb="1" eb="3">
      <t>サンコウ</t>
    </rPh>
    <phoneticPr fontId="2"/>
  </si>
  <si>
    <t>（参考２）</t>
    <rPh sb="1" eb="3">
      <t>サンコウ</t>
    </rPh>
    <phoneticPr fontId="2"/>
  </si>
  <si>
    <t>（参考1） うち処遇改善等加算の基礎分に相当する額（1000円未満切捨て）</t>
    <rPh sb="1" eb="3">
      <t>サンコウ</t>
    </rPh>
    <rPh sb="8" eb="10">
      <t>ショグウ</t>
    </rPh>
    <rPh sb="10" eb="12">
      <t>カイゼン</t>
    </rPh>
    <rPh sb="12" eb="13">
      <t>トウ</t>
    </rPh>
    <rPh sb="13" eb="15">
      <t>カサン</t>
    </rPh>
    <rPh sb="16" eb="18">
      <t>キソ</t>
    </rPh>
    <rPh sb="18" eb="19">
      <t>ブン</t>
    </rPh>
    <rPh sb="20" eb="22">
      <t>ソウトウ</t>
    </rPh>
    <rPh sb="24" eb="25">
      <t>ガク</t>
    </rPh>
    <rPh sb="30" eb="31">
      <t>エン</t>
    </rPh>
    <rPh sb="31" eb="33">
      <t>ミマン</t>
    </rPh>
    <rPh sb="33" eb="35">
      <t>キリス</t>
    </rPh>
    <phoneticPr fontId="2"/>
  </si>
  <si>
    <t>処遇改善等加算率ごとの委託費の目安</t>
    <rPh sb="11" eb="13">
      <t>イタク</t>
    </rPh>
    <rPh sb="13" eb="14">
      <t>ヒ</t>
    </rPh>
    <rPh sb="15" eb="17">
      <t>メヤス</t>
    </rPh>
    <phoneticPr fontId="2"/>
  </si>
  <si>
    <t>Ａ</t>
    <phoneticPr fontId="2"/>
  </si>
  <si>
    <t>Ｂ</t>
    <phoneticPr fontId="2"/>
  </si>
  <si>
    <t>（参考２） 年間委託費（処遇改善等加算の賃金改善要件分を除く）の１．５か月分の額（1000円未満切捨て）</t>
    <rPh sb="1" eb="3">
      <t>サンコウ</t>
    </rPh>
    <rPh sb="6" eb="8">
      <t>ネンカン</t>
    </rPh>
    <rPh sb="8" eb="10">
      <t>イタク</t>
    </rPh>
    <rPh sb="10" eb="11">
      <t>ヒ</t>
    </rPh>
    <rPh sb="12" eb="14">
      <t>ショグウ</t>
    </rPh>
    <rPh sb="14" eb="16">
      <t>カイゼン</t>
    </rPh>
    <rPh sb="16" eb="17">
      <t>トウ</t>
    </rPh>
    <rPh sb="17" eb="19">
      <t>カサン</t>
    </rPh>
    <rPh sb="20" eb="22">
      <t>チンギン</t>
    </rPh>
    <rPh sb="22" eb="24">
      <t>カイゼン</t>
    </rPh>
    <rPh sb="24" eb="26">
      <t>ヨウケン</t>
    </rPh>
    <rPh sb="26" eb="27">
      <t>ブン</t>
    </rPh>
    <rPh sb="28" eb="29">
      <t>ノゾ</t>
    </rPh>
    <rPh sb="36" eb="38">
      <t>ゲツブン</t>
    </rPh>
    <rPh sb="39" eb="40">
      <t>ガク</t>
    </rPh>
    <phoneticPr fontId="2"/>
  </si>
  <si>
    <t>　※1000円未満切捨て</t>
    <phoneticPr fontId="2"/>
  </si>
  <si>
    <t>※この計算書は、施設整備等に伴う資金計画を立案するにあたり、年間平均の利用者数、職員の勤続年数等を想定し、概算の委託費を試算するもので、実際に支払われる委託費を計算するものではありません。</t>
    <rPh sb="60" eb="62">
      <t>シサン</t>
    </rPh>
    <rPh sb="80" eb="82">
      <t>ケイサン</t>
    </rPh>
    <phoneticPr fontId="2"/>
  </si>
  <si>
    <t>処遇改善等加算Ⅰ</t>
    <rPh sb="0" eb="2">
      <t>ショグウ</t>
    </rPh>
    <rPh sb="2" eb="4">
      <t>カイゼン</t>
    </rPh>
    <rPh sb="4" eb="5">
      <t>トウ</t>
    </rPh>
    <rPh sb="5" eb="7">
      <t>カサン</t>
    </rPh>
    <phoneticPr fontId="2"/>
  </si>
  <si>
    <t>処遇改善等加算Ⅰ</t>
    <phoneticPr fontId="2"/>
  </si>
  <si>
    <t>該当</t>
  </si>
  <si>
    <t>=b1+b2</t>
    <phoneticPr fontId="2"/>
  </si>
  <si>
    <t>=A*想定入所率*0.8</t>
    <rPh sb="3" eb="5">
      <t>ソウテイ</t>
    </rPh>
    <rPh sb="5" eb="7">
      <t>ニュウショ</t>
    </rPh>
    <rPh sb="7" eb="8">
      <t>リツ</t>
    </rPh>
    <phoneticPr fontId="2"/>
  </si>
  <si>
    <t>=A*想定入所率*0.2</t>
    <rPh sb="3" eb="5">
      <t>ソウテイ</t>
    </rPh>
    <rPh sb="5" eb="7">
      <t>ニュウショ</t>
    </rPh>
    <rPh sb="7" eb="8">
      <t>リツ</t>
    </rPh>
    <phoneticPr fontId="2"/>
  </si>
  <si>
    <t>「2年以上3年未満」と想定</t>
    <rPh sb="2" eb="3">
      <t>ネン</t>
    </rPh>
    <rPh sb="3" eb="5">
      <t>イジョウ</t>
    </rPh>
    <rPh sb="6" eb="7">
      <t>ネン</t>
    </rPh>
    <rPh sb="7" eb="9">
      <t>ミマン</t>
    </rPh>
    <rPh sb="11" eb="13">
      <t>ソウテイ</t>
    </rPh>
    <phoneticPr fontId="2"/>
  </si>
  <si>
    <t>リストから選択</t>
    <rPh sb="5" eb="7">
      <t>センタク</t>
    </rPh>
    <phoneticPr fontId="2"/>
  </si>
  <si>
    <t>該当</t>
    <phoneticPr fontId="2"/>
  </si>
  <si>
    <t>―</t>
    <phoneticPr fontId="2"/>
  </si>
  <si>
    <t>「3年以上4年未満」と想定</t>
    <rPh sb="2" eb="3">
      <t>ネン</t>
    </rPh>
    <rPh sb="3" eb="5">
      <t>イジョウ</t>
    </rPh>
    <rPh sb="6" eb="7">
      <t>ネン</t>
    </rPh>
    <rPh sb="7" eb="9">
      <t>ミマン</t>
    </rPh>
    <rPh sb="11" eb="13">
      <t>ソウテイ</t>
    </rPh>
    <phoneticPr fontId="2"/>
  </si>
  <si>
    <t>処遇改善等加算Ⅱ</t>
    <rPh sb="0" eb="2">
      <t>ショグウ</t>
    </rPh>
    <rPh sb="2" eb="4">
      <t>カイゼン</t>
    </rPh>
    <rPh sb="4" eb="5">
      <t>トウ</t>
    </rPh>
    <rPh sb="5" eb="7">
      <t>カサン</t>
    </rPh>
    <phoneticPr fontId="2"/>
  </si>
  <si>
    <t>Ａ</t>
    <phoneticPr fontId="2"/>
  </si>
  <si>
    <t>Ｂ</t>
    <phoneticPr fontId="2"/>
  </si>
  <si>
    <t>Ｃ</t>
    <phoneticPr fontId="2"/>
  </si>
  <si>
    <t>E&lt;11年未満=6%, E&gt;11年以上=7%</t>
    <rPh sb="4" eb="5">
      <t>ネン</t>
    </rPh>
    <rPh sb="5" eb="7">
      <t>ミマン</t>
    </rPh>
    <rPh sb="16" eb="17">
      <t>ネン</t>
    </rPh>
    <rPh sb="17" eb="19">
      <t>イジョウ</t>
    </rPh>
    <phoneticPr fontId="2"/>
  </si>
  <si>
    <t>高齢者等活躍促進加算</t>
    <rPh sb="0" eb="3">
      <t>コウレイシャ</t>
    </rPh>
    <rPh sb="3" eb="4">
      <t>トウ</t>
    </rPh>
    <rPh sb="4" eb="6">
      <t>カツヤク</t>
    </rPh>
    <rPh sb="6" eb="8">
      <t>ソクシン</t>
    </rPh>
    <rPh sb="8" eb="10">
      <t>カサン</t>
    </rPh>
    <phoneticPr fontId="2"/>
  </si>
  <si>
    <t>高齢者等活躍促進加算</t>
    <rPh sb="0" eb="10">
      <t>コウレイシャトウカツヤクソクシンカサン</t>
    </rPh>
    <phoneticPr fontId="2"/>
  </si>
  <si>
    <t>保育士</t>
    <rPh sb="0" eb="2">
      <t>ホイク</t>
    </rPh>
    <rPh sb="2" eb="3">
      <t>シ</t>
    </rPh>
    <phoneticPr fontId="2"/>
  </si>
  <si>
    <t>栄養士</t>
    <rPh sb="0" eb="3">
      <t>エイヨウシ</t>
    </rPh>
    <phoneticPr fontId="2"/>
  </si>
  <si>
    <t>調理員・用務員</t>
    <rPh sb="0" eb="3">
      <t>チョウリイン</t>
    </rPh>
    <rPh sb="4" eb="7">
      <t>ヨウムイン</t>
    </rPh>
    <phoneticPr fontId="2"/>
  </si>
  <si>
    <t>項目</t>
    <rPh sb="0" eb="2">
      <t>コウモク</t>
    </rPh>
    <phoneticPr fontId="2"/>
  </si>
  <si>
    <t>１.職員の処遇向上に要する費用</t>
    <rPh sb="2" eb="4">
      <t>ショクイン</t>
    </rPh>
    <rPh sb="5" eb="7">
      <t>ショグウ</t>
    </rPh>
    <rPh sb="7" eb="9">
      <t>コウジョウ</t>
    </rPh>
    <rPh sb="10" eb="11">
      <t>ヨウ</t>
    </rPh>
    <rPh sb="13" eb="15">
      <t>ヒヨウ</t>
    </rPh>
    <phoneticPr fontId="2"/>
  </si>
  <si>
    <t>看護師等</t>
    <rPh sb="0" eb="3">
      <t>カンゴシ</t>
    </rPh>
    <rPh sb="3" eb="4">
      <t>トウ</t>
    </rPh>
    <phoneticPr fontId="2"/>
  </si>
  <si>
    <t>事務員・保育補助等</t>
    <rPh sb="0" eb="3">
      <t>ジムイン</t>
    </rPh>
    <rPh sb="4" eb="6">
      <t>ホイク</t>
    </rPh>
    <rPh sb="6" eb="8">
      <t>ホジョ</t>
    </rPh>
    <rPh sb="8" eb="9">
      <t>トウ</t>
    </rPh>
    <phoneticPr fontId="2"/>
  </si>
  <si>
    <t>期末手当（夏季）</t>
    <rPh sb="0" eb="2">
      <t>キマツ</t>
    </rPh>
    <rPh sb="2" eb="4">
      <t>テアテ</t>
    </rPh>
    <rPh sb="5" eb="7">
      <t>カキ</t>
    </rPh>
    <phoneticPr fontId="2"/>
  </si>
  <si>
    <t>期末手当（冬季）</t>
    <rPh sb="0" eb="2">
      <t>キマツ</t>
    </rPh>
    <rPh sb="2" eb="4">
      <t>テアテ</t>
    </rPh>
    <rPh sb="5" eb="7">
      <t>トウキ</t>
    </rPh>
    <phoneticPr fontId="2"/>
  </si>
  <si>
    <t>２.延長保育事業</t>
    <rPh sb="2" eb="4">
      <t>エンチョウ</t>
    </rPh>
    <rPh sb="4" eb="6">
      <t>ホイク</t>
    </rPh>
    <rPh sb="6" eb="8">
      <t>ジギョウ</t>
    </rPh>
    <phoneticPr fontId="2"/>
  </si>
  <si>
    <t>※30分延長</t>
    <rPh sb="3" eb="4">
      <t>ブン</t>
    </rPh>
    <rPh sb="4" eb="6">
      <t>エンチョウ</t>
    </rPh>
    <phoneticPr fontId="2"/>
  </si>
  <si>
    <t>３.児童の処遇向上に要する費用</t>
    <rPh sb="2" eb="4">
      <t>ジドウ</t>
    </rPh>
    <rPh sb="5" eb="7">
      <t>ショグウ</t>
    </rPh>
    <rPh sb="7" eb="9">
      <t>コウジョウ</t>
    </rPh>
    <rPh sb="10" eb="11">
      <t>ヨウ</t>
    </rPh>
    <rPh sb="13" eb="15">
      <t>ヒヨウ</t>
    </rPh>
    <phoneticPr fontId="2"/>
  </si>
  <si>
    <t>総児童分</t>
    <rPh sb="0" eb="1">
      <t>ソウ</t>
    </rPh>
    <rPh sb="1" eb="3">
      <t>ジドウ</t>
    </rPh>
    <rPh sb="3" eb="4">
      <t>ブン</t>
    </rPh>
    <phoneticPr fontId="2"/>
  </si>
  <si>
    <t>４.予備保育士の雇用に要する費用</t>
    <rPh sb="2" eb="4">
      <t>ヨビ</t>
    </rPh>
    <rPh sb="4" eb="6">
      <t>ホイク</t>
    </rPh>
    <rPh sb="6" eb="7">
      <t>シ</t>
    </rPh>
    <rPh sb="8" eb="10">
      <t>コヨウ</t>
    </rPh>
    <rPh sb="11" eb="12">
      <t>ヨウ</t>
    </rPh>
    <rPh sb="14" eb="16">
      <t>ヒヨウ</t>
    </rPh>
    <phoneticPr fontId="2"/>
  </si>
  <si>
    <t>1.2歳児配置改善分</t>
    <rPh sb="3" eb="4">
      <t>サイ</t>
    </rPh>
    <rPh sb="4" eb="5">
      <t>ジ</t>
    </rPh>
    <rPh sb="5" eb="7">
      <t>ハイチ</t>
    </rPh>
    <rPh sb="7" eb="9">
      <t>カイゼン</t>
    </rPh>
    <rPh sb="9" eb="10">
      <t>ブン</t>
    </rPh>
    <phoneticPr fontId="2"/>
  </si>
  <si>
    <t>基本分（1名まで）</t>
    <rPh sb="0" eb="2">
      <t>キホン</t>
    </rPh>
    <rPh sb="2" eb="3">
      <t>ブン</t>
    </rPh>
    <rPh sb="5" eb="6">
      <t>メイ</t>
    </rPh>
    <phoneticPr fontId="2"/>
  </si>
  <si>
    <t>５.連携経費に要する費用</t>
    <rPh sb="2" eb="4">
      <t>レンケイ</t>
    </rPh>
    <rPh sb="4" eb="6">
      <t>ケイヒ</t>
    </rPh>
    <rPh sb="7" eb="8">
      <t>ヨウ</t>
    </rPh>
    <rPh sb="10" eb="12">
      <t>ヒヨウ</t>
    </rPh>
    <phoneticPr fontId="2"/>
  </si>
  <si>
    <t>６.施設の維持管理に要する費用</t>
    <rPh sb="2" eb="4">
      <t>シセツ</t>
    </rPh>
    <rPh sb="5" eb="7">
      <t>イジ</t>
    </rPh>
    <rPh sb="7" eb="9">
      <t>カンリ</t>
    </rPh>
    <rPh sb="10" eb="11">
      <t>ヨウ</t>
    </rPh>
    <rPh sb="13" eb="15">
      <t>ヒヨウ</t>
    </rPh>
    <phoneticPr fontId="2"/>
  </si>
  <si>
    <t>四歳児配置加算</t>
    <rPh sb="0" eb="1">
      <t>ヨン</t>
    </rPh>
    <rPh sb="1" eb="2">
      <t>サイ</t>
    </rPh>
    <rPh sb="2" eb="3">
      <t>ジ</t>
    </rPh>
    <rPh sb="3" eb="5">
      <t>ハイチ</t>
    </rPh>
    <rPh sb="5" eb="7">
      <t>カサン</t>
    </rPh>
    <phoneticPr fontId="2"/>
  </si>
  <si>
    <t>3歳未満児分</t>
    <rPh sb="1" eb="2">
      <t>サイ</t>
    </rPh>
    <rPh sb="2" eb="4">
      <t>ミマン</t>
    </rPh>
    <rPh sb="4" eb="5">
      <t>ジ</t>
    </rPh>
    <rPh sb="5" eb="6">
      <t>ブン</t>
    </rPh>
    <phoneticPr fontId="2"/>
  </si>
  <si>
    <t>Ｂ</t>
  </si>
  <si>
    <t>保育運営課2025/10/1</t>
    <rPh sb="0" eb="2">
      <t>ホイク</t>
    </rPh>
    <rPh sb="2" eb="4">
      <t>ウンエイ</t>
    </rPh>
    <rPh sb="4" eb="5">
      <t>カ</t>
    </rPh>
    <phoneticPr fontId="2"/>
  </si>
  <si>
    <t xml:space="preserve"> [令和7年度単価版]</t>
    <rPh sb="2" eb="4">
      <t>レイワ</t>
    </rPh>
    <rPh sb="5" eb="7">
      <t>ネンド</t>
    </rPh>
    <rPh sb="7" eb="9">
      <t>タンカ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</si>
</sst>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76" formatCode="&quot;月額&quot;0,000&quot;円&quot;"/>
    <numFmt numFmtId="177" formatCode="##&quot;%&quot;"/>
    <numFmt numFmtId="178" formatCode="###&quot;人&quot;"/>
    <numFmt numFmtId="179" formatCode="#\ ?/100"/>
    <numFmt numFmtId="180" formatCode="0_);[Red]\(0\)"/>
    <numFmt numFmtId="181" formatCode="#,##0_ ;[Red]\-#,##0\ "/>
    <numFmt numFmtId="182" formatCode="#,##0.0;[Red]\-#,##0.0"/>
    <numFmt numFmtId="183" formatCode="0.0%"/>
    <numFmt numFmtId="184" formatCode="0_ "/>
    <numFmt numFmtId="185" formatCode="#&quot;%&quot;"/>
    <numFmt numFmtId="186" formatCode="ggge&quot;年度&quot;"/>
    <numFmt numFmtId="187" formatCode="&quot;【開設&quot;0&quot;年目】&quot;"/>
    <numFmt numFmtId="188" formatCode="ge&quot;年度&quot;"/>
    <numFmt numFmtId="189" formatCode="#,##0_);\(#,##0\)"/>
    <numFmt numFmtId="190" formatCode="#,##0;&quot;▲ &quot;#,##0"/>
    <numFmt numFmtId="191" formatCode="[$-411]ge\.m\.d;@"/>
  </numFmts>
  <fonts count="35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3"/>
      <color theme="1"/>
      <name val="ＭＳ 明朝"/>
      <family val="1"/>
      <charset val="128"/>
    </font>
    <font>
      <sz val="13"/>
      <color rgb="FF000000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4"/>
      <color theme="1"/>
      <name val="ＭＳ Ｐゴシック"/>
      <family val="2"/>
      <scheme val="minor"/>
    </font>
    <font>
      <sz val="14"/>
      <color rgb="FF000000"/>
      <name val="ＭＳ Ｐ明朝"/>
      <family val="1"/>
      <charset val="128"/>
    </font>
    <font>
      <b/>
      <sz val="14"/>
      <color rgb="FF000000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26"/>
      <color theme="1"/>
      <name val="ＭＳ 明朝"/>
      <family val="1"/>
      <charset val="128"/>
    </font>
    <font>
      <b/>
      <sz val="14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4"/>
      <color rgb="FF000000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6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/>
    <xf numFmtId="0" fontId="33" fillId="0" borderId="0"/>
    <xf numFmtId="38" fontId="1" fillId="0" borderId="0" applyFont="0" applyFill="0" applyBorder="0" applyAlignment="0" applyProtection="0">
      <alignment vertical="center"/>
    </xf>
  </cellStyleXfs>
  <cellXfs count="509">
    <xf numFmtId="0" fontId="0" fillId="0" borderId="0" xfId="0"/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5" borderId="1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49" fontId="9" fillId="0" borderId="0" xfId="0" applyNumberFormat="1" applyFont="1"/>
    <xf numFmtId="38" fontId="9" fillId="0" borderId="0" xfId="1" applyFont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2" fillId="0" borderId="50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184" fontId="12" fillId="0" borderId="59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left"/>
    </xf>
    <xf numFmtId="49" fontId="12" fillId="0" borderId="0" xfId="1" applyNumberFormat="1" applyFont="1" applyAlignment="1" applyProtection="1">
      <alignment horizontal="left" vertical="center"/>
    </xf>
    <xf numFmtId="184" fontId="12" fillId="0" borderId="5" xfId="0" applyNumberFormat="1" applyFont="1" applyBorder="1" applyAlignment="1">
      <alignment horizontal="right" vertical="center"/>
    </xf>
    <xf numFmtId="184" fontId="12" fillId="0" borderId="36" xfId="0" applyNumberFormat="1" applyFont="1" applyBorder="1" applyAlignment="1">
      <alignment horizontal="right" vertical="center"/>
    </xf>
    <xf numFmtId="49" fontId="14" fillId="0" borderId="0" xfId="1" applyNumberFormat="1" applyFont="1" applyAlignment="1" applyProtection="1">
      <alignment horizontal="left" vertical="center"/>
    </xf>
    <xf numFmtId="184" fontId="12" fillId="0" borderId="61" xfId="0" applyNumberFormat="1" applyFont="1" applyBorder="1" applyAlignment="1">
      <alignment horizontal="right" vertical="center"/>
    </xf>
    <xf numFmtId="0" fontId="12" fillId="0" borderId="30" xfId="0" applyFont="1" applyBorder="1" applyAlignment="1">
      <alignment horizontal="left" vertical="center"/>
    </xf>
    <xf numFmtId="184" fontId="12" fillId="0" borderId="70" xfId="0" applyNumberFormat="1" applyFont="1" applyBorder="1" applyAlignment="1">
      <alignment horizontal="right" vertical="center"/>
    </xf>
    <xf numFmtId="183" fontId="12" fillId="0" borderId="67" xfId="2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horizontal="right" vertical="center"/>
    </xf>
    <xf numFmtId="49" fontId="9" fillId="0" borderId="0" xfId="0" applyNumberFormat="1" applyFont="1" applyAlignment="1">
      <alignment horizontal="left"/>
    </xf>
    <xf numFmtId="38" fontId="0" fillId="0" borderId="0" xfId="1" applyFont="1" applyAlignment="1" applyProtection="1">
      <alignment horizontal="left" vertical="center"/>
    </xf>
    <xf numFmtId="0" fontId="12" fillId="0" borderId="48" xfId="0" applyFont="1" applyBorder="1" applyAlignment="1">
      <alignment horizontal="right" vertical="center"/>
    </xf>
    <xf numFmtId="0" fontId="12" fillId="0" borderId="38" xfId="0" applyFont="1" applyBorder="1" applyAlignment="1">
      <alignment horizontal="right" vertical="center"/>
    </xf>
    <xf numFmtId="177" fontId="9" fillId="0" borderId="0" xfId="2" applyNumberFormat="1" applyFont="1" applyAlignment="1" applyProtection="1">
      <alignment horizontal="right" vertical="center"/>
    </xf>
    <xf numFmtId="0" fontId="3" fillId="0" borderId="0" xfId="0" applyFont="1" applyAlignment="1">
      <alignment horizontal="center" vertical="center"/>
    </xf>
    <xf numFmtId="0" fontId="12" fillId="0" borderId="54" xfId="0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38" fontId="9" fillId="0" borderId="0" xfId="1" applyFont="1" applyAlignment="1" applyProtection="1">
      <alignment horizontal="right" vertical="center"/>
    </xf>
    <xf numFmtId="49" fontId="0" fillId="0" borderId="0" xfId="0" applyNumberFormat="1"/>
    <xf numFmtId="0" fontId="12" fillId="0" borderId="6" xfId="0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3" fillId="0" borderId="21" xfId="0" applyFont="1" applyBorder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/>
    </xf>
    <xf numFmtId="9" fontId="4" fillId="0" borderId="0" xfId="0" applyNumberFormat="1" applyFont="1" applyAlignment="1">
      <alignment horizontal="left" vertical="top" indent="1"/>
    </xf>
    <xf numFmtId="0" fontId="4" fillId="0" borderId="0" xfId="0" applyFont="1" applyAlignment="1">
      <alignment vertical="center"/>
    </xf>
    <xf numFmtId="49" fontId="12" fillId="0" borderId="51" xfId="0" applyNumberFormat="1" applyFont="1" applyBorder="1" applyAlignment="1">
      <alignment horizontal="center" vertical="center"/>
    </xf>
    <xf numFmtId="38" fontId="12" fillId="0" borderId="23" xfId="1" applyFont="1" applyBorder="1" applyAlignment="1" applyProtection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49" fontId="12" fillId="0" borderId="52" xfId="0" applyNumberFormat="1" applyFont="1" applyBorder="1" applyAlignment="1">
      <alignment horizontal="center" vertical="center"/>
    </xf>
    <xf numFmtId="38" fontId="12" fillId="0" borderId="35" xfId="1" applyFont="1" applyBorder="1" applyAlignment="1" applyProtection="1">
      <alignment horizontal="center" vertical="center"/>
    </xf>
    <xf numFmtId="38" fontId="15" fillId="0" borderId="11" xfId="1" applyFont="1" applyBorder="1" applyAlignment="1" applyProtection="1">
      <alignment horizontal="right" vertical="center"/>
    </xf>
    <xf numFmtId="38" fontId="15" fillId="0" borderId="5" xfId="1" applyFont="1" applyBorder="1" applyAlignment="1" applyProtection="1">
      <alignment horizontal="right" vertical="center"/>
    </xf>
    <xf numFmtId="38" fontId="17" fillId="0" borderId="5" xfId="1" applyFont="1" applyBorder="1" applyAlignment="1" applyProtection="1">
      <alignment horizontal="right" vertical="center"/>
    </xf>
    <xf numFmtId="38" fontId="15" fillId="0" borderId="10" xfId="1" applyFont="1" applyBorder="1" applyAlignment="1" applyProtection="1">
      <alignment horizontal="right" vertical="center"/>
    </xf>
    <xf numFmtId="38" fontId="12" fillId="0" borderId="29" xfId="1" applyFont="1" applyBorder="1" applyAlignment="1" applyProtection="1">
      <alignment vertical="center"/>
    </xf>
    <xf numFmtId="38" fontId="12" fillId="0" borderId="36" xfId="1" applyFont="1" applyBorder="1" applyAlignment="1" applyProtection="1">
      <alignment vertical="center"/>
    </xf>
    <xf numFmtId="38" fontId="15" fillId="4" borderId="3" xfId="1" applyFont="1" applyFill="1" applyBorder="1" applyAlignment="1" applyProtection="1">
      <alignment horizontal="right" vertical="center"/>
    </xf>
    <xf numFmtId="38" fontId="15" fillId="4" borderId="1" xfId="1" applyFont="1" applyFill="1" applyBorder="1" applyAlignment="1" applyProtection="1">
      <alignment horizontal="right" vertical="center"/>
    </xf>
    <xf numFmtId="38" fontId="17" fillId="4" borderId="1" xfId="1" applyFont="1" applyFill="1" applyBorder="1" applyAlignment="1" applyProtection="1">
      <alignment horizontal="right" vertical="center"/>
    </xf>
    <xf numFmtId="38" fontId="15" fillId="4" borderId="2" xfId="1" applyFont="1" applyFill="1" applyBorder="1" applyAlignment="1" applyProtection="1">
      <alignment horizontal="right" vertical="center"/>
    </xf>
    <xf numFmtId="38" fontId="12" fillId="4" borderId="53" xfId="1" applyFont="1" applyFill="1" applyBorder="1" applyAlignment="1" applyProtection="1">
      <alignment vertical="center"/>
    </xf>
    <xf numFmtId="38" fontId="12" fillId="4" borderId="25" xfId="1" applyFont="1" applyFill="1" applyBorder="1" applyAlignment="1" applyProtection="1">
      <alignment vertical="center"/>
    </xf>
    <xf numFmtId="38" fontId="12" fillId="0" borderId="53" xfId="1" applyFont="1" applyBorder="1" applyAlignment="1" applyProtection="1">
      <alignment vertical="center"/>
    </xf>
    <xf numFmtId="38" fontId="12" fillId="0" borderId="25" xfId="1" applyFont="1" applyBorder="1" applyAlignment="1" applyProtection="1">
      <alignment vertical="center"/>
    </xf>
    <xf numFmtId="38" fontId="12" fillId="0" borderId="27" xfId="1" applyFont="1" applyBorder="1" applyAlignment="1" applyProtection="1">
      <alignment vertical="center"/>
    </xf>
    <xf numFmtId="38" fontId="12" fillId="0" borderId="71" xfId="1" applyFont="1" applyBorder="1" applyAlignment="1" applyProtection="1">
      <alignment vertical="center"/>
    </xf>
    <xf numFmtId="38" fontId="12" fillId="0" borderId="53" xfId="1" applyFont="1" applyBorder="1" applyAlignment="1" applyProtection="1">
      <alignment horizontal="center" vertical="center"/>
    </xf>
    <xf numFmtId="38" fontId="12" fillId="0" borderId="25" xfId="1" applyFont="1" applyBorder="1" applyAlignment="1" applyProtection="1">
      <alignment horizontal="center" vertical="center"/>
    </xf>
    <xf numFmtId="38" fontId="12" fillId="0" borderId="52" xfId="1" applyFont="1" applyBorder="1" applyAlignment="1" applyProtection="1">
      <alignment horizontal="center" vertical="center"/>
    </xf>
    <xf numFmtId="38" fontId="19" fillId="0" borderId="29" xfId="0" applyNumberFormat="1" applyFont="1" applyBorder="1" applyAlignment="1">
      <alignment horizontal="right" vertical="center"/>
    </xf>
    <xf numFmtId="38" fontId="13" fillId="0" borderId="36" xfId="1" applyFont="1" applyBorder="1" applyAlignment="1" applyProtection="1">
      <alignment vertical="center"/>
    </xf>
    <xf numFmtId="38" fontId="13" fillId="4" borderId="35" xfId="1" applyFont="1" applyFill="1" applyBorder="1" applyAlignment="1" applyProtection="1">
      <alignment vertical="center"/>
    </xf>
    <xf numFmtId="0" fontId="21" fillId="0" borderId="0" xfId="0" applyFont="1"/>
    <xf numFmtId="0" fontId="6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/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185" fontId="6" fillId="0" borderId="1" xfId="0" applyNumberFormat="1" applyFont="1" applyBorder="1" applyAlignment="1">
      <alignment horizontal="center" vertical="center"/>
    </xf>
    <xf numFmtId="185" fontId="6" fillId="4" borderId="1" xfId="0" applyNumberFormat="1" applyFont="1" applyFill="1" applyBorder="1" applyAlignment="1">
      <alignment horizontal="center" vertical="center"/>
    </xf>
    <xf numFmtId="185" fontId="6" fillId="0" borderId="1" xfId="2" applyNumberFormat="1" applyFont="1" applyBorder="1" applyAlignment="1" applyProtection="1">
      <alignment horizontal="center" vertical="center"/>
    </xf>
    <xf numFmtId="184" fontId="12" fillId="5" borderId="68" xfId="0" applyNumberFormat="1" applyFont="1" applyFill="1" applyBorder="1" applyAlignment="1" applyProtection="1">
      <alignment horizontal="right" vertical="center"/>
      <protection locked="0"/>
    </xf>
    <xf numFmtId="38" fontId="6" fillId="0" borderId="2" xfId="1" applyFont="1" applyBorder="1" applyAlignment="1" applyProtection="1">
      <alignment vertical="center"/>
    </xf>
    <xf numFmtId="0" fontId="6" fillId="0" borderId="11" xfId="0" applyFont="1" applyBorder="1" applyAlignment="1">
      <alignment horizontal="center" vertical="center"/>
    </xf>
    <xf numFmtId="38" fontId="22" fillId="0" borderId="0" xfId="1" applyFont="1" applyAlignment="1">
      <alignment horizontal="center" vertical="center"/>
    </xf>
    <xf numFmtId="0" fontId="24" fillId="0" borderId="0" xfId="0" applyFont="1"/>
    <xf numFmtId="0" fontId="23" fillId="0" borderId="0" xfId="0" applyFont="1"/>
    <xf numFmtId="0" fontId="23" fillId="0" borderId="1" xfId="0" applyFont="1" applyBorder="1" applyAlignment="1">
      <alignment horizontal="left" vertical="center"/>
    </xf>
    <xf numFmtId="38" fontId="23" fillId="0" borderId="1" xfId="1" applyFont="1" applyBorder="1" applyAlignment="1"/>
    <xf numFmtId="0" fontId="23" fillId="0" borderId="16" xfId="0" applyFont="1" applyBorder="1" applyAlignment="1">
      <alignment horizontal="left" vertical="center"/>
    </xf>
    <xf numFmtId="38" fontId="23" fillId="0" borderId="16" xfId="1" applyFont="1" applyBorder="1" applyAlignment="1"/>
    <xf numFmtId="0" fontId="23" fillId="0" borderId="18" xfId="0" applyFont="1" applyBorder="1" applyAlignment="1">
      <alignment horizontal="left" vertical="center"/>
    </xf>
    <xf numFmtId="38" fontId="23" fillId="0" borderId="18" xfId="1" applyFont="1" applyBorder="1" applyAlignment="1"/>
    <xf numFmtId="0" fontId="23" fillId="0" borderId="17" xfId="0" applyFont="1" applyBorder="1" applyAlignment="1">
      <alignment horizontal="left" vertical="center"/>
    </xf>
    <xf numFmtId="38" fontId="23" fillId="0" borderId="17" xfId="1" applyFont="1" applyBorder="1" applyAlignment="1"/>
    <xf numFmtId="38" fontId="23" fillId="0" borderId="0" xfId="1" applyFont="1" applyAlignment="1"/>
    <xf numFmtId="0" fontId="18" fillId="6" borderId="26" xfId="0" applyFont="1" applyFill="1" applyBorder="1" applyAlignment="1">
      <alignment horizontal="center" vertical="center"/>
    </xf>
    <xf numFmtId="0" fontId="18" fillId="6" borderId="25" xfId="0" applyFont="1" applyFill="1" applyBorder="1" applyAlignment="1">
      <alignment horizontal="center" vertical="center"/>
    </xf>
    <xf numFmtId="0" fontId="12" fillId="6" borderId="54" xfId="0" applyFont="1" applyFill="1" applyBorder="1" applyAlignment="1">
      <alignment vertical="center"/>
    </xf>
    <xf numFmtId="0" fontId="12" fillId="6" borderId="55" xfId="0" applyFont="1" applyFill="1" applyBorder="1" applyAlignment="1">
      <alignment vertical="center"/>
    </xf>
    <xf numFmtId="0" fontId="12" fillId="6" borderId="26" xfId="0" applyFont="1" applyFill="1" applyBorder="1" applyAlignment="1">
      <alignment vertical="center"/>
    </xf>
    <xf numFmtId="0" fontId="12" fillId="6" borderId="6" xfId="0" applyFont="1" applyFill="1" applyBorder="1" applyAlignment="1">
      <alignment vertical="center"/>
    </xf>
    <xf numFmtId="0" fontId="12" fillId="6" borderId="3" xfId="0" applyFont="1" applyFill="1" applyBorder="1" applyAlignment="1">
      <alignment vertical="center"/>
    </xf>
    <xf numFmtId="0" fontId="12" fillId="6" borderId="57" xfId="0" applyFont="1" applyFill="1" applyBorder="1" applyAlignment="1">
      <alignment vertical="center"/>
    </xf>
    <xf numFmtId="0" fontId="12" fillId="6" borderId="32" xfId="0" applyFont="1" applyFill="1" applyBorder="1" applyAlignment="1">
      <alignment vertical="center"/>
    </xf>
    <xf numFmtId="0" fontId="12" fillId="6" borderId="33" xfId="0" applyFont="1" applyFill="1" applyBorder="1" applyAlignment="1">
      <alignment vertical="center"/>
    </xf>
    <xf numFmtId="38" fontId="12" fillId="6" borderId="51" xfId="1" applyFont="1" applyFill="1" applyBorder="1" applyAlignment="1" applyProtection="1">
      <alignment horizontal="center" vertical="center"/>
    </xf>
    <xf numFmtId="38" fontId="12" fillId="6" borderId="23" xfId="1" applyFont="1" applyFill="1" applyBorder="1" applyAlignment="1" applyProtection="1">
      <alignment horizontal="center" vertical="center"/>
    </xf>
    <xf numFmtId="38" fontId="12" fillId="6" borderId="53" xfId="1" applyFont="1" applyFill="1" applyBorder="1" applyAlignment="1" applyProtection="1">
      <alignment horizontal="center" vertical="center"/>
    </xf>
    <xf numFmtId="38" fontId="12" fillId="6" borderId="25" xfId="1" applyFont="1" applyFill="1" applyBorder="1" applyAlignment="1" applyProtection="1">
      <alignment horizontal="center" vertical="center"/>
    </xf>
    <xf numFmtId="38" fontId="12" fillId="6" borderId="77" xfId="1" applyFont="1" applyFill="1" applyBorder="1" applyAlignment="1" applyProtection="1">
      <alignment horizontal="center" vertical="center"/>
    </xf>
    <xf numFmtId="38" fontId="12" fillId="6" borderId="37" xfId="1" applyFont="1" applyFill="1" applyBorder="1" applyAlignment="1" applyProtection="1">
      <alignment horizontal="center" vertical="center"/>
    </xf>
    <xf numFmtId="0" fontId="24" fillId="0" borderId="14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1" xfId="0" applyFont="1" applyBorder="1"/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178" fontId="12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top"/>
    </xf>
    <xf numFmtId="38" fontId="12" fillId="0" borderId="35" xfId="1" applyFont="1" applyBorder="1" applyAlignment="1" applyProtection="1">
      <alignment vertical="center"/>
    </xf>
    <xf numFmtId="0" fontId="12" fillId="0" borderId="48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48" xfId="0" applyFont="1" applyBorder="1"/>
    <xf numFmtId="0" fontId="9" fillId="0" borderId="0" xfId="0" applyFont="1"/>
    <xf numFmtId="0" fontId="25" fillId="0" borderId="0" xfId="0" applyFont="1" applyAlignment="1">
      <alignment horizontal="left" vertical="center"/>
    </xf>
    <xf numFmtId="38" fontId="22" fillId="0" borderId="0" xfId="1" applyFont="1" applyFill="1" applyAlignment="1">
      <alignment horizontal="center" vertical="center"/>
    </xf>
    <xf numFmtId="38" fontId="13" fillId="0" borderId="0" xfId="1" applyFont="1" applyFill="1" applyBorder="1" applyAlignment="1" applyProtection="1">
      <alignment vertical="center"/>
    </xf>
    <xf numFmtId="176" fontId="16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right" vertical="top"/>
    </xf>
    <xf numFmtId="0" fontId="28" fillId="0" borderId="0" xfId="0" applyFont="1" applyAlignment="1">
      <alignment horizontal="right" vertical="top"/>
    </xf>
    <xf numFmtId="38" fontId="29" fillId="0" borderId="0" xfId="1" applyFont="1" applyAlignment="1" applyProtection="1">
      <alignment horizontal="right"/>
    </xf>
    <xf numFmtId="0" fontId="12" fillId="0" borderId="0" xfId="0" applyFont="1" applyAlignment="1">
      <alignment horizontal="left" vertical="center"/>
    </xf>
    <xf numFmtId="0" fontId="26" fillId="0" borderId="0" xfId="0" applyFont="1"/>
    <xf numFmtId="38" fontId="23" fillId="0" borderId="1" xfId="1" applyFont="1" applyFill="1" applyBorder="1" applyAlignment="1"/>
    <xf numFmtId="38" fontId="23" fillId="0" borderId="16" xfId="1" applyFont="1" applyFill="1" applyBorder="1" applyAlignment="1"/>
    <xf numFmtId="38" fontId="23" fillId="0" borderId="18" xfId="1" applyFont="1" applyFill="1" applyBorder="1" applyAlignment="1"/>
    <xf numFmtId="0" fontId="17" fillId="0" borderId="10" xfId="0" applyFont="1" applyBorder="1" applyAlignment="1">
      <alignment horizontal="left" vertical="center"/>
    </xf>
    <xf numFmtId="0" fontId="17" fillId="6" borderId="10" xfId="0" applyFont="1" applyFill="1" applyBorder="1" applyAlignment="1">
      <alignment horizontal="left" vertical="center"/>
    </xf>
    <xf numFmtId="38" fontId="30" fillId="0" borderId="0" xfId="1" applyFont="1" applyAlignment="1">
      <alignment horizontal="center" vertical="center"/>
    </xf>
    <xf numFmtId="38" fontId="30" fillId="0" borderId="1" xfId="1" applyFont="1" applyBorder="1" applyAlignment="1">
      <alignment horizontal="center" vertical="center"/>
    </xf>
    <xf numFmtId="180" fontId="30" fillId="0" borderId="8" xfId="1" applyNumberFormat="1" applyFont="1" applyBorder="1" applyAlignment="1">
      <alignment vertical="center"/>
    </xf>
    <xf numFmtId="180" fontId="30" fillId="0" borderId="7" xfId="1" applyNumberFormat="1" applyFont="1" applyBorder="1" applyAlignment="1">
      <alignment vertical="center"/>
    </xf>
    <xf numFmtId="180" fontId="30" fillId="0" borderId="9" xfId="1" applyNumberFormat="1" applyFont="1" applyBorder="1" applyAlignment="1">
      <alignment vertical="center"/>
    </xf>
    <xf numFmtId="38" fontId="30" fillId="0" borderId="16" xfId="1" applyFont="1" applyBorder="1" applyAlignment="1">
      <alignment horizontal="center" vertical="center"/>
    </xf>
    <xf numFmtId="180" fontId="30" fillId="0" borderId="15" xfId="1" applyNumberFormat="1" applyFont="1" applyBorder="1" applyAlignment="1">
      <alignment vertical="center"/>
    </xf>
    <xf numFmtId="180" fontId="30" fillId="0" borderId="0" xfId="1" applyNumberFormat="1" applyFont="1" applyBorder="1" applyAlignment="1">
      <alignment vertical="center"/>
    </xf>
    <xf numFmtId="180" fontId="30" fillId="0" borderId="13" xfId="1" applyNumberFormat="1" applyFont="1" applyBorder="1" applyAlignment="1">
      <alignment vertical="center"/>
    </xf>
    <xf numFmtId="38" fontId="30" fillId="0" borderId="18" xfId="1" applyFont="1" applyBorder="1" applyAlignment="1">
      <alignment horizontal="center" vertical="center"/>
    </xf>
    <xf numFmtId="38" fontId="30" fillId="0" borderId="19" xfId="1" applyFont="1" applyBorder="1" applyAlignment="1">
      <alignment horizontal="center" vertical="center"/>
    </xf>
    <xf numFmtId="180" fontId="30" fillId="0" borderId="10" xfId="1" applyNumberFormat="1" applyFont="1" applyBorder="1" applyAlignment="1">
      <alignment vertical="center"/>
    </xf>
    <xf numFmtId="180" fontId="30" fillId="0" borderId="12" xfId="1" applyNumberFormat="1" applyFont="1" applyBorder="1" applyAlignment="1">
      <alignment vertical="center"/>
    </xf>
    <xf numFmtId="180" fontId="30" fillId="0" borderId="11" xfId="1" applyNumberFormat="1" applyFont="1" applyBorder="1" applyAlignment="1">
      <alignment vertical="center"/>
    </xf>
    <xf numFmtId="180" fontId="30" fillId="0" borderId="8" xfId="1" applyNumberFormat="1" applyFont="1" applyFill="1" applyBorder="1" applyAlignment="1">
      <alignment vertical="center"/>
    </xf>
    <xf numFmtId="180" fontId="30" fillId="0" borderId="7" xfId="1" applyNumberFormat="1" applyFont="1" applyFill="1" applyBorder="1" applyAlignment="1">
      <alignment vertical="center"/>
    </xf>
    <xf numFmtId="180" fontId="30" fillId="0" borderId="9" xfId="1" applyNumberFormat="1" applyFont="1" applyFill="1" applyBorder="1" applyAlignment="1">
      <alignment vertical="center"/>
    </xf>
    <xf numFmtId="38" fontId="30" fillId="0" borderId="16" xfId="1" applyFont="1" applyFill="1" applyBorder="1" applyAlignment="1">
      <alignment horizontal="center" vertical="center"/>
    </xf>
    <xf numFmtId="181" fontId="30" fillId="0" borderId="16" xfId="1" applyNumberFormat="1" applyFont="1" applyFill="1" applyBorder="1" applyAlignment="1">
      <alignment horizontal="right" vertical="center"/>
    </xf>
    <xf numFmtId="180" fontId="30" fillId="0" borderId="15" xfId="1" applyNumberFormat="1" applyFont="1" applyFill="1" applyBorder="1" applyAlignment="1">
      <alignment vertical="center"/>
    </xf>
    <xf numFmtId="180" fontId="30" fillId="0" borderId="0" xfId="1" applyNumberFormat="1" applyFont="1" applyFill="1" applyBorder="1" applyAlignment="1">
      <alignment vertical="center"/>
    </xf>
    <xf numFmtId="180" fontId="30" fillId="0" borderId="13" xfId="1" applyNumberFormat="1" applyFont="1" applyFill="1" applyBorder="1" applyAlignment="1">
      <alignment vertical="center"/>
    </xf>
    <xf numFmtId="38" fontId="30" fillId="0" borderId="18" xfId="1" applyFont="1" applyFill="1" applyBorder="1" applyAlignment="1">
      <alignment horizontal="center" vertical="center"/>
    </xf>
    <xf numFmtId="181" fontId="30" fillId="0" borderId="18" xfId="1" applyNumberFormat="1" applyFont="1" applyFill="1" applyBorder="1" applyAlignment="1">
      <alignment horizontal="right" vertical="center"/>
    </xf>
    <xf numFmtId="38" fontId="30" fillId="0" borderId="19" xfId="1" applyFont="1" applyFill="1" applyBorder="1" applyAlignment="1">
      <alignment horizontal="center" vertical="center"/>
    </xf>
    <xf numFmtId="181" fontId="30" fillId="0" borderId="19" xfId="1" applyNumberFormat="1" applyFont="1" applyFill="1" applyBorder="1" applyAlignment="1">
      <alignment horizontal="right" vertical="center"/>
    </xf>
    <xf numFmtId="180" fontId="30" fillId="0" borderId="10" xfId="1" applyNumberFormat="1" applyFont="1" applyFill="1" applyBorder="1" applyAlignment="1">
      <alignment vertical="center"/>
    </xf>
    <xf numFmtId="180" fontId="30" fillId="0" borderId="12" xfId="1" applyNumberFormat="1" applyFont="1" applyFill="1" applyBorder="1" applyAlignment="1">
      <alignment vertical="center"/>
    </xf>
    <xf numFmtId="180" fontId="30" fillId="0" borderId="11" xfId="1" applyNumberFormat="1" applyFont="1" applyFill="1" applyBorder="1" applyAlignment="1">
      <alignment vertical="center"/>
    </xf>
    <xf numFmtId="184" fontId="12" fillId="7" borderId="16" xfId="0" applyNumberFormat="1" applyFont="1" applyFill="1" applyBorder="1" applyAlignment="1">
      <alignment horizontal="right" vertical="center"/>
    </xf>
    <xf numFmtId="184" fontId="12" fillId="7" borderId="69" xfId="0" applyNumberFormat="1" applyFont="1" applyFill="1" applyBorder="1" applyAlignment="1">
      <alignment horizontal="right" vertical="center"/>
    </xf>
    <xf numFmtId="38" fontId="30" fillId="0" borderId="14" xfId="1" applyFont="1" applyFill="1" applyBorder="1" applyAlignment="1">
      <alignment horizontal="center" vertical="center"/>
    </xf>
    <xf numFmtId="38" fontId="22" fillId="0" borderId="0" xfId="1" applyFont="1" applyBorder="1" applyAlignment="1">
      <alignment horizontal="center" vertical="center"/>
    </xf>
    <xf numFmtId="38" fontId="22" fillId="0" borderId="0" xfId="1" applyFont="1" applyBorder="1" applyAlignment="1">
      <alignment horizontal="left" vertical="center"/>
    </xf>
    <xf numFmtId="38" fontId="22" fillId="0" borderId="0" xfId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/>
    </xf>
    <xf numFmtId="0" fontId="23" fillId="0" borderId="4" xfId="0" applyFont="1" applyBorder="1" applyAlignment="1">
      <alignment horizontal="left" vertical="center"/>
    </xf>
    <xf numFmtId="38" fontId="23" fillId="0" borderId="4" xfId="1" applyFont="1" applyBorder="1" applyAlignment="1"/>
    <xf numFmtId="38" fontId="23" fillId="0" borderId="4" xfId="1" applyFont="1" applyFill="1" applyBorder="1" applyAlignment="1"/>
    <xf numFmtId="0" fontId="23" fillId="0" borderId="82" xfId="0" applyFont="1" applyBorder="1" applyAlignment="1">
      <alignment horizontal="left" vertical="center"/>
    </xf>
    <xf numFmtId="38" fontId="23" fillId="0" borderId="82" xfId="1" applyFont="1" applyBorder="1" applyAlignment="1"/>
    <xf numFmtId="38" fontId="23" fillId="0" borderId="82" xfId="1" applyFont="1" applyFill="1" applyBorder="1" applyAlignment="1"/>
    <xf numFmtId="0" fontId="12" fillId="0" borderId="26" xfId="0" applyFont="1" applyBorder="1" applyAlignment="1">
      <alignment vertical="center"/>
    </xf>
    <xf numFmtId="0" fontId="12" fillId="0" borderId="57" xfId="0" applyFont="1" applyBorder="1" applyAlignment="1">
      <alignment vertical="center"/>
    </xf>
    <xf numFmtId="0" fontId="23" fillId="0" borderId="5" xfId="0" applyFont="1" applyBorder="1" applyAlignment="1">
      <alignment horizontal="left" vertical="center"/>
    </xf>
    <xf numFmtId="38" fontId="23" fillId="0" borderId="5" xfId="1" applyFont="1" applyBorder="1" applyAlignment="1"/>
    <xf numFmtId="38" fontId="23" fillId="0" borderId="83" xfId="1" applyFont="1" applyBorder="1" applyAlignment="1"/>
    <xf numFmtId="0" fontId="15" fillId="0" borderId="5" xfId="0" applyFont="1" applyBorder="1" applyAlignment="1">
      <alignment vertical="center"/>
    </xf>
    <xf numFmtId="0" fontId="15" fillId="0" borderId="10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38" fontId="30" fillId="0" borderId="14" xfId="1" applyFont="1" applyFill="1" applyBorder="1" applyAlignment="1">
      <alignment horizontal="center" vertical="center"/>
    </xf>
    <xf numFmtId="38" fontId="30" fillId="8" borderId="0" xfId="1" applyFont="1" applyFill="1" applyAlignment="1">
      <alignment horizontal="center" vertical="center"/>
    </xf>
    <xf numFmtId="38" fontId="22" fillId="8" borderId="0" xfId="1" applyFont="1" applyFill="1" applyAlignment="1">
      <alignment horizontal="center" vertical="center"/>
    </xf>
    <xf numFmtId="189" fontId="30" fillId="2" borderId="14" xfId="1" applyNumberFormat="1" applyFont="1" applyFill="1" applyBorder="1" applyAlignment="1">
      <alignment horizontal="center" vertical="center"/>
    </xf>
    <xf numFmtId="189" fontId="30" fillId="2" borderId="5" xfId="1" applyNumberFormat="1" applyFont="1" applyFill="1" applyBorder="1" applyAlignment="1">
      <alignment horizontal="center" vertical="center"/>
    </xf>
    <xf numFmtId="189" fontId="30" fillId="7" borderId="4" xfId="1" applyNumberFormat="1" applyFont="1" applyFill="1" applyBorder="1" applyAlignment="1">
      <alignment horizontal="center" vertical="center"/>
    </xf>
    <xf numFmtId="13" fontId="30" fillId="8" borderId="0" xfId="1" applyNumberFormat="1" applyFont="1" applyFill="1" applyAlignment="1">
      <alignment horizontal="center" vertical="center"/>
    </xf>
    <xf numFmtId="13" fontId="22" fillId="8" borderId="0" xfId="1" applyNumberFormat="1" applyFont="1" applyFill="1" applyAlignment="1">
      <alignment horizontal="center" vertical="center"/>
    </xf>
    <xf numFmtId="188" fontId="1" fillId="7" borderId="2" xfId="3" applyNumberFormat="1" applyFill="1" applyBorder="1"/>
    <xf numFmtId="188" fontId="1" fillId="7" borderId="3" xfId="3" applyNumberFormat="1" applyFill="1" applyBorder="1"/>
    <xf numFmtId="188" fontId="1" fillId="0" borderId="0" xfId="3" applyNumberFormat="1"/>
    <xf numFmtId="190" fontId="1" fillId="7" borderId="4" xfId="3" applyNumberFormat="1" applyFill="1" applyBorder="1" applyProtection="1"/>
    <xf numFmtId="190" fontId="1" fillId="7" borderId="16" xfId="3" applyNumberFormat="1" applyFill="1" applyBorder="1" applyProtection="1"/>
    <xf numFmtId="190" fontId="1" fillId="0" borderId="0" xfId="3" applyNumberFormat="1" applyProtection="1">
      <protection locked="0"/>
    </xf>
    <xf numFmtId="190" fontId="1" fillId="7" borderId="14" xfId="3" applyNumberFormat="1" applyFill="1" applyBorder="1" applyProtection="1"/>
    <xf numFmtId="190" fontId="1" fillId="7" borderId="17" xfId="3" applyNumberFormat="1" applyFill="1" applyBorder="1" applyProtection="1"/>
    <xf numFmtId="190" fontId="1" fillId="7" borderId="5" xfId="3" applyNumberFormat="1" applyFill="1" applyBorder="1" applyProtection="1"/>
    <xf numFmtId="190" fontId="1" fillId="7" borderId="18" xfId="3" applyNumberFormat="1" applyFill="1" applyBorder="1" applyProtection="1"/>
    <xf numFmtId="190" fontId="1" fillId="7" borderId="2" xfId="3" applyNumberFormat="1" applyFill="1" applyBorder="1" applyProtection="1"/>
    <xf numFmtId="190" fontId="1" fillId="7" borderId="3" xfId="3" applyNumberFormat="1" applyFill="1" applyBorder="1" applyProtection="1"/>
    <xf numFmtId="190" fontId="1" fillId="7" borderId="10" xfId="3" applyNumberFormat="1" applyFill="1" applyBorder="1" applyProtection="1"/>
    <xf numFmtId="190" fontId="1" fillId="7" borderId="11" xfId="3" applyNumberFormat="1" applyFill="1" applyBorder="1" applyProtection="1"/>
    <xf numFmtId="0" fontId="1" fillId="0" borderId="0" xfId="3"/>
    <xf numFmtId="191" fontId="1" fillId="0" borderId="0" xfId="3" applyNumberFormat="1"/>
    <xf numFmtId="38" fontId="30" fillId="0" borderId="14" xfId="1" applyFont="1" applyFill="1" applyBorder="1" applyAlignment="1">
      <alignment horizontal="center" vertical="center"/>
    </xf>
    <xf numFmtId="186" fontId="32" fillId="7" borderId="0" xfId="0" applyNumberFormat="1" applyFont="1" applyFill="1" applyAlignment="1" applyProtection="1">
      <alignment horizontal="right" vertical="center"/>
      <protection locked="0"/>
    </xf>
    <xf numFmtId="187" fontId="32" fillId="7" borderId="0" xfId="0" applyNumberFormat="1" applyFont="1" applyFill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 vertical="center"/>
    </xf>
    <xf numFmtId="38" fontId="6" fillId="0" borderId="2" xfId="1" applyFont="1" applyBorder="1" applyAlignment="1" applyProtection="1">
      <alignment horizontal="center" vertical="center"/>
    </xf>
    <xf numFmtId="38" fontId="6" fillId="0" borderId="3" xfId="1" applyFont="1" applyBorder="1" applyAlignment="1" applyProtection="1">
      <alignment horizontal="center" vertical="center"/>
    </xf>
    <xf numFmtId="38" fontId="12" fillId="4" borderId="2" xfId="1" applyFont="1" applyFill="1" applyBorder="1" applyAlignment="1" applyProtection="1">
      <alignment horizontal="center" vertical="center"/>
    </xf>
    <xf numFmtId="38" fontId="12" fillId="4" borderId="3" xfId="1" applyFont="1" applyFill="1" applyBorder="1" applyAlignment="1" applyProtection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0" fontId="15" fillId="0" borderId="31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15" fillId="0" borderId="47" xfId="0" applyFont="1" applyBorder="1" applyAlignment="1">
      <alignment horizontal="left" vertical="center"/>
    </xf>
    <xf numFmtId="38" fontId="15" fillId="0" borderId="32" xfId="1" applyFont="1" applyBorder="1" applyAlignment="1" applyProtection="1">
      <alignment horizontal="center" vertical="center"/>
    </xf>
    <xf numFmtId="0" fontId="15" fillId="6" borderId="72" xfId="0" applyFont="1" applyFill="1" applyBorder="1" applyAlignment="1">
      <alignment horizontal="center" vertical="center" textRotation="255" wrapText="1"/>
    </xf>
    <xf numFmtId="0" fontId="15" fillId="6" borderId="28" xfId="0" applyFont="1" applyFill="1" applyBorder="1" applyAlignment="1">
      <alignment horizontal="center" vertical="center" textRotation="255" wrapText="1"/>
    </xf>
    <xf numFmtId="0" fontId="15" fillId="6" borderId="73" xfId="0" applyFont="1" applyFill="1" applyBorder="1" applyAlignment="1">
      <alignment horizontal="center" vertical="center" textRotation="255" wrapText="1"/>
    </xf>
    <xf numFmtId="0" fontId="15" fillId="6" borderId="50" xfId="0" applyFont="1" applyFill="1" applyBorder="1" applyAlignment="1">
      <alignment horizontal="left" vertical="center" wrapText="1"/>
    </xf>
    <xf numFmtId="0" fontId="15" fillId="6" borderId="55" xfId="0" applyFont="1" applyFill="1" applyBorder="1" applyAlignment="1">
      <alignment horizontal="left" vertical="center" wrapText="1"/>
    </xf>
    <xf numFmtId="0" fontId="15" fillId="6" borderId="56" xfId="0" applyFont="1" applyFill="1" applyBorder="1" applyAlignment="1">
      <alignment horizontal="left" vertical="center" wrapText="1"/>
    </xf>
    <xf numFmtId="182" fontId="17" fillId="6" borderId="55" xfId="1" applyNumberFormat="1" applyFont="1" applyFill="1" applyBorder="1" applyAlignment="1" applyProtection="1">
      <alignment horizontal="center" vertical="center"/>
    </xf>
    <xf numFmtId="0" fontId="15" fillId="6" borderId="2" xfId="0" applyFont="1" applyFill="1" applyBorder="1" applyAlignment="1">
      <alignment horizontal="left" vertical="center" wrapText="1"/>
    </xf>
    <xf numFmtId="0" fontId="15" fillId="6" borderId="6" xfId="0" applyFont="1" applyFill="1" applyBorder="1" applyAlignment="1">
      <alignment horizontal="left" vertical="center" wrapText="1"/>
    </xf>
    <xf numFmtId="0" fontId="15" fillId="6" borderId="45" xfId="0" applyFont="1" applyFill="1" applyBorder="1" applyAlignment="1">
      <alignment horizontal="left" vertical="center" wrapText="1"/>
    </xf>
    <xf numFmtId="182" fontId="17" fillId="6" borderId="6" xfId="1" applyNumberFormat="1" applyFont="1" applyFill="1" applyBorder="1" applyAlignment="1" applyProtection="1">
      <alignment horizontal="center" vertical="center"/>
    </xf>
    <xf numFmtId="0" fontId="15" fillId="6" borderId="74" xfId="0" applyFont="1" applyFill="1" applyBorder="1" applyAlignment="1">
      <alignment horizontal="left" vertical="center"/>
    </xf>
    <xf numFmtId="0" fontId="15" fillId="6" borderId="75" xfId="0" applyFont="1" applyFill="1" applyBorder="1" applyAlignment="1">
      <alignment horizontal="left" vertical="center"/>
    </xf>
    <xf numFmtId="0" fontId="15" fillId="6" borderId="76" xfId="0" applyFont="1" applyFill="1" applyBorder="1" applyAlignment="1">
      <alignment horizontal="left" vertical="center"/>
    </xf>
    <xf numFmtId="182" fontId="17" fillId="6" borderId="75" xfId="1" applyNumberFormat="1" applyFont="1" applyFill="1" applyBorder="1" applyAlignment="1" applyProtection="1">
      <alignment horizontal="center" vertical="center"/>
    </xf>
    <xf numFmtId="0" fontId="15" fillId="0" borderId="72" xfId="0" applyFont="1" applyBorder="1" applyAlignment="1">
      <alignment horizontal="center" vertical="center" textRotation="255" wrapText="1"/>
    </xf>
    <xf numFmtId="0" fontId="15" fillId="0" borderId="28" xfId="0" applyFont="1" applyBorder="1" applyAlignment="1">
      <alignment horizontal="center" vertical="center" textRotation="255" wrapText="1"/>
    </xf>
    <xf numFmtId="0" fontId="15" fillId="0" borderId="30" xfId="0" applyFont="1" applyBorder="1" applyAlignment="1">
      <alignment horizontal="center" vertical="center" textRotation="255" wrapText="1"/>
    </xf>
    <xf numFmtId="0" fontId="15" fillId="4" borderId="2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45" xfId="0" applyFont="1" applyFill="1" applyBorder="1" applyAlignment="1">
      <alignment horizontal="center" vertical="center"/>
    </xf>
    <xf numFmtId="38" fontId="15" fillId="4" borderId="26" xfId="1" applyFont="1" applyFill="1" applyBorder="1" applyAlignment="1" applyProtection="1">
      <alignment horizontal="center" vertical="center"/>
    </xf>
    <xf numFmtId="38" fontId="15" fillId="4" borderId="6" xfId="1" applyFont="1" applyFill="1" applyBorder="1" applyAlignment="1" applyProtection="1">
      <alignment horizontal="center" vertical="center"/>
    </xf>
    <xf numFmtId="38" fontId="15" fillId="4" borderId="45" xfId="1" applyFont="1" applyFill="1" applyBorder="1" applyAlignment="1" applyProtection="1">
      <alignment horizontal="center" vertical="center"/>
    </xf>
    <xf numFmtId="0" fontId="15" fillId="0" borderId="2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45" xfId="0" applyFont="1" applyBorder="1" applyAlignment="1">
      <alignment horizontal="left" vertical="center"/>
    </xf>
    <xf numFmtId="38" fontId="15" fillId="0" borderId="6" xfId="1" applyFont="1" applyBorder="1" applyAlignment="1" applyProtection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176" fontId="16" fillId="0" borderId="24" xfId="0" applyNumberFormat="1" applyFont="1" applyBorder="1" applyAlignment="1">
      <alignment horizontal="right" vertical="center"/>
    </xf>
    <xf numFmtId="176" fontId="16" fillId="0" borderId="12" xfId="0" applyNumberFormat="1" applyFont="1" applyBorder="1" applyAlignment="1">
      <alignment horizontal="right" vertical="center"/>
    </xf>
    <xf numFmtId="176" fontId="16" fillId="0" borderId="44" xfId="0" applyNumberFormat="1" applyFont="1" applyBorder="1" applyAlignment="1">
      <alignment horizontal="right" vertical="center"/>
    </xf>
    <xf numFmtId="176" fontId="16" fillId="4" borderId="57" xfId="0" applyNumberFormat="1" applyFont="1" applyFill="1" applyBorder="1" applyAlignment="1">
      <alignment horizontal="right" vertical="center"/>
    </xf>
    <xf numFmtId="176" fontId="16" fillId="4" borderId="32" xfId="0" applyNumberFormat="1" applyFont="1" applyFill="1" applyBorder="1" applyAlignment="1">
      <alignment horizontal="right" vertical="center"/>
    </xf>
    <xf numFmtId="176" fontId="16" fillId="4" borderId="33" xfId="0" applyNumberFormat="1" applyFont="1" applyFill="1" applyBorder="1" applyAlignment="1">
      <alignment horizontal="right" vertical="center"/>
    </xf>
    <xf numFmtId="176" fontId="16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46" xfId="0" applyFont="1" applyBorder="1" applyAlignment="1">
      <alignment horizontal="left" vertical="center"/>
    </xf>
    <xf numFmtId="38" fontId="12" fillId="0" borderId="28" xfId="1" applyFont="1" applyBorder="1" applyAlignment="1" applyProtection="1">
      <alignment horizontal="right" vertical="center"/>
    </xf>
    <xf numFmtId="38" fontId="12" fillId="0" borderId="29" xfId="1" applyFont="1" applyBorder="1" applyAlignment="1" applyProtection="1">
      <alignment horizontal="right" vertical="center"/>
    </xf>
    <xf numFmtId="38" fontId="12" fillId="0" borderId="71" xfId="1" applyFont="1" applyBorder="1" applyAlignment="1" applyProtection="1">
      <alignment horizontal="right" vertical="center"/>
    </xf>
    <xf numFmtId="38" fontId="12" fillId="0" borderId="36" xfId="1" applyFont="1" applyBorder="1" applyAlignment="1" applyProtection="1">
      <alignment horizontal="right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45" xfId="0" applyFont="1" applyFill="1" applyBorder="1" applyAlignment="1">
      <alignment horizontal="center" vertical="center"/>
    </xf>
    <xf numFmtId="38" fontId="12" fillId="0" borderId="27" xfId="1" applyFont="1" applyBorder="1" applyAlignment="1" applyProtection="1">
      <alignment horizontal="center" vertical="center"/>
    </xf>
    <xf numFmtId="38" fontId="12" fillId="0" borderId="29" xfId="1" applyFont="1" applyBorder="1" applyAlignment="1" applyProtection="1">
      <alignment horizontal="center" vertical="center"/>
    </xf>
    <xf numFmtId="38" fontId="12" fillId="0" borderId="71" xfId="1" applyFont="1" applyBorder="1" applyAlignment="1" applyProtection="1">
      <alignment horizontal="center" vertical="center"/>
    </xf>
    <xf numFmtId="38" fontId="12" fillId="0" borderId="36" xfId="1" applyFont="1" applyBorder="1" applyAlignment="1" applyProtection="1">
      <alignment horizontal="center" vertical="center"/>
    </xf>
    <xf numFmtId="38" fontId="12" fillId="0" borderId="72" xfId="1" applyFont="1" applyBorder="1" applyAlignment="1" applyProtection="1">
      <alignment horizontal="right" vertical="center"/>
    </xf>
    <xf numFmtId="38" fontId="12" fillId="0" borderId="81" xfId="1" applyFont="1" applyBorder="1" applyAlignment="1" applyProtection="1">
      <alignment horizontal="right" vertical="center"/>
    </xf>
    <xf numFmtId="38" fontId="12" fillId="0" borderId="27" xfId="1" applyFont="1" applyBorder="1" applyAlignment="1" applyProtection="1">
      <alignment horizontal="righ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17" fillId="6" borderId="45" xfId="0" applyFont="1" applyFill="1" applyBorder="1" applyAlignment="1">
      <alignment horizontal="center" vertical="center"/>
    </xf>
    <xf numFmtId="38" fontId="15" fillId="6" borderId="6" xfId="1" applyFont="1" applyFill="1" applyBorder="1" applyAlignment="1" applyProtection="1">
      <alignment horizontal="center" vertical="center"/>
    </xf>
    <xf numFmtId="38" fontId="15" fillId="6" borderId="2" xfId="1" applyFont="1" applyFill="1" applyBorder="1" applyAlignment="1" applyProtection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45" xfId="0" applyFont="1" applyBorder="1" applyAlignment="1">
      <alignment horizontal="left" vertical="center"/>
    </xf>
    <xf numFmtId="38" fontId="15" fillId="0" borderId="7" xfId="1" applyFont="1" applyBorder="1" applyAlignment="1" applyProtection="1">
      <alignment horizontal="center" vertical="center"/>
    </xf>
    <xf numFmtId="0" fontId="17" fillId="0" borderId="66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7" fillId="0" borderId="42" xfId="0" applyFont="1" applyBorder="1" applyAlignment="1">
      <alignment horizontal="left" vertical="center"/>
    </xf>
    <xf numFmtId="38" fontId="15" fillId="0" borderId="54" xfId="1" applyFont="1" applyBorder="1" applyAlignment="1" applyProtection="1">
      <alignment horizontal="center" vertical="center"/>
    </xf>
    <xf numFmtId="38" fontId="15" fillId="0" borderId="55" xfId="1" applyFont="1" applyBorder="1" applyAlignment="1" applyProtection="1">
      <alignment horizontal="center" vertical="center"/>
    </xf>
    <xf numFmtId="38" fontId="15" fillId="0" borderId="56" xfId="1" applyFont="1" applyBorder="1" applyAlignment="1" applyProtection="1">
      <alignment horizontal="center" vertical="center"/>
    </xf>
    <xf numFmtId="0" fontId="15" fillId="0" borderId="24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44" xfId="0" applyFont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/>
    </xf>
    <xf numFmtId="0" fontId="17" fillId="4" borderId="6" xfId="0" applyFont="1" applyFill="1" applyBorder="1" applyAlignment="1">
      <alignment horizontal="left" vertical="center"/>
    </xf>
    <xf numFmtId="0" fontId="17" fillId="4" borderId="45" xfId="0" applyFont="1" applyFill="1" applyBorder="1" applyAlignment="1">
      <alignment horizontal="left" vertical="center"/>
    </xf>
    <xf numFmtId="0" fontId="17" fillId="6" borderId="8" xfId="0" applyFont="1" applyFill="1" applyBorder="1" applyAlignment="1">
      <alignment horizontal="left" vertical="center"/>
    </xf>
    <xf numFmtId="0" fontId="17" fillId="6" borderId="7" xfId="0" applyFont="1" applyFill="1" applyBorder="1" applyAlignment="1">
      <alignment horizontal="left" vertical="center"/>
    </xf>
    <xf numFmtId="0" fontId="17" fillId="6" borderId="46" xfId="0" applyFont="1" applyFill="1" applyBorder="1" applyAlignment="1">
      <alignment horizontal="left" vertical="center"/>
    </xf>
    <xf numFmtId="38" fontId="15" fillId="3" borderId="6" xfId="1" applyFont="1" applyFill="1" applyBorder="1" applyAlignment="1" applyProtection="1">
      <alignment horizontal="center" vertical="center"/>
    </xf>
    <xf numFmtId="38" fontId="15" fillId="3" borderId="3" xfId="1" applyFont="1" applyFill="1" applyBorder="1" applyAlignment="1" applyProtection="1">
      <alignment horizontal="center" vertical="center"/>
    </xf>
    <xf numFmtId="38" fontId="15" fillId="0" borderId="2" xfId="1" applyFont="1" applyBorder="1" applyAlignment="1" applyProtection="1">
      <alignment horizontal="center" vertical="center"/>
    </xf>
    <xf numFmtId="38" fontId="15" fillId="0" borderId="3" xfId="1" applyFont="1" applyBorder="1" applyAlignment="1" applyProtection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38" fontId="15" fillId="4" borderId="2" xfId="1" applyFont="1" applyFill="1" applyBorder="1" applyAlignment="1" applyProtection="1">
      <alignment horizontal="center" vertical="center"/>
    </xf>
    <xf numFmtId="38" fontId="15" fillId="4" borderId="3" xfId="1" applyFont="1" applyFill="1" applyBorder="1" applyAlignment="1" applyProtection="1">
      <alignment horizontal="center" vertical="center"/>
    </xf>
    <xf numFmtId="0" fontId="5" fillId="0" borderId="27" xfId="0" applyFont="1" applyBorder="1" applyAlignment="1">
      <alignment horizontal="center" vertical="center" textRotation="255" wrapText="1"/>
    </xf>
    <xf numFmtId="0" fontId="5" fillId="0" borderId="28" xfId="0" applyFont="1" applyBorder="1" applyAlignment="1">
      <alignment horizontal="center" vertical="center" textRotation="255" wrapText="1"/>
    </xf>
    <xf numFmtId="0" fontId="5" fillId="0" borderId="30" xfId="0" applyFont="1" applyBorder="1" applyAlignment="1">
      <alignment horizontal="center" vertical="center" textRotation="255" wrapText="1"/>
    </xf>
    <xf numFmtId="0" fontId="12" fillId="0" borderId="69" xfId="0" applyFont="1" applyBorder="1" applyAlignment="1">
      <alignment horizontal="left" vertical="center"/>
    </xf>
    <xf numFmtId="0" fontId="12" fillId="0" borderId="58" xfId="0" applyFont="1" applyBorder="1" applyAlignment="1">
      <alignment horizontal="left" vertical="center"/>
    </xf>
    <xf numFmtId="0" fontId="12" fillId="0" borderId="67" xfId="0" applyFont="1" applyBorder="1" applyAlignment="1">
      <alignment horizontal="left" vertical="center"/>
    </xf>
    <xf numFmtId="0" fontId="12" fillId="0" borderId="78" xfId="0" applyFont="1" applyBorder="1" applyAlignment="1">
      <alignment horizontal="left" vertical="center"/>
    </xf>
    <xf numFmtId="0" fontId="12" fillId="0" borderId="79" xfId="0" applyFont="1" applyBorder="1" applyAlignment="1">
      <alignment horizontal="left" vertical="center"/>
    </xf>
    <xf numFmtId="0" fontId="12" fillId="0" borderId="80" xfId="0" applyFont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12" fillId="6" borderId="50" xfId="0" applyFont="1" applyFill="1" applyBorder="1" applyAlignment="1">
      <alignment horizontal="center" vertical="center"/>
    </xf>
    <xf numFmtId="0" fontId="12" fillId="6" borderId="55" xfId="0" applyFont="1" applyFill="1" applyBorder="1" applyAlignment="1">
      <alignment horizontal="center" vertical="center"/>
    </xf>
    <xf numFmtId="0" fontId="12" fillId="6" borderId="56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/>
    </xf>
    <xf numFmtId="0" fontId="12" fillId="6" borderId="45" xfId="0" applyFont="1" applyFill="1" applyBorder="1" applyAlignment="1">
      <alignment horizontal="center" vertical="center"/>
    </xf>
    <xf numFmtId="0" fontId="12" fillId="6" borderId="31" xfId="0" applyFont="1" applyFill="1" applyBorder="1" applyAlignment="1">
      <alignment horizontal="center" vertical="center"/>
    </xf>
    <xf numFmtId="0" fontId="12" fillId="6" borderId="32" xfId="0" applyFont="1" applyFill="1" applyBorder="1" applyAlignment="1">
      <alignment horizontal="center" vertical="center"/>
    </xf>
    <xf numFmtId="0" fontId="12" fillId="6" borderId="47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2" fillId="0" borderId="26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57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12" fillId="5" borderId="31" xfId="0" applyFont="1" applyFill="1" applyBorder="1" applyAlignment="1" applyProtection="1">
      <alignment horizontal="center" vertical="center"/>
      <protection locked="0"/>
    </xf>
    <xf numFmtId="0" fontId="12" fillId="5" borderId="32" xfId="0" applyFont="1" applyFill="1" applyBorder="1" applyAlignment="1" applyProtection="1">
      <alignment horizontal="center" vertical="center"/>
      <protection locked="0"/>
    </xf>
    <xf numFmtId="0" fontId="12" fillId="5" borderId="47" xfId="0" applyFont="1" applyFill="1" applyBorder="1" applyAlignment="1" applyProtection="1">
      <alignment horizontal="center" vertical="center"/>
      <protection locked="0"/>
    </xf>
    <xf numFmtId="0" fontId="12" fillId="0" borderId="57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12" fillId="0" borderId="60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45" xfId="0" applyFont="1" applyBorder="1" applyAlignment="1">
      <alignment horizontal="center" vertical="center" shrinkToFit="1"/>
    </xf>
    <xf numFmtId="0" fontId="12" fillId="0" borderId="26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5" borderId="2" xfId="0" applyFont="1" applyFill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 applyProtection="1">
      <alignment horizontal="center" vertical="center"/>
      <protection locked="0"/>
    </xf>
    <xf numFmtId="0" fontId="12" fillId="5" borderId="45" xfId="0" applyFont="1" applyFill="1" applyBorder="1" applyAlignment="1" applyProtection="1">
      <alignment horizontal="center" vertical="center"/>
      <protection locked="0"/>
    </xf>
    <xf numFmtId="0" fontId="12" fillId="0" borderId="54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12" fillId="0" borderId="41" xfId="0" applyFont="1" applyBorder="1" applyAlignment="1">
      <alignment horizontal="left" vertical="center"/>
    </xf>
    <xf numFmtId="0" fontId="12" fillId="7" borderId="50" xfId="0" applyFont="1" applyFill="1" applyBorder="1" applyAlignment="1">
      <alignment horizontal="center" vertical="center"/>
    </xf>
    <xf numFmtId="0" fontId="12" fillId="7" borderId="55" xfId="0" applyFont="1" applyFill="1" applyBorder="1" applyAlignment="1">
      <alignment horizontal="center" vertical="center"/>
    </xf>
    <xf numFmtId="0" fontId="12" fillId="7" borderId="56" xfId="0" applyFont="1" applyFill="1" applyBorder="1" applyAlignment="1">
      <alignment horizontal="center" vertical="center"/>
    </xf>
    <xf numFmtId="0" fontId="12" fillId="0" borderId="54" xfId="0" applyFont="1" applyBorder="1" applyAlignment="1">
      <alignment vertical="center" shrinkToFit="1"/>
    </xf>
    <xf numFmtId="0" fontId="12" fillId="0" borderId="41" xfId="0" applyFont="1" applyBorder="1" applyAlignment="1">
      <alignment vertical="center" shrinkToFit="1"/>
    </xf>
    <xf numFmtId="0" fontId="12" fillId="5" borderId="50" xfId="0" applyFont="1" applyFill="1" applyBorder="1" applyAlignment="1" applyProtection="1">
      <alignment horizontal="center" vertical="center"/>
      <protection locked="0"/>
    </xf>
    <xf numFmtId="0" fontId="12" fillId="5" borderId="55" xfId="0" applyFont="1" applyFill="1" applyBorder="1" applyAlignment="1" applyProtection="1">
      <alignment horizontal="center" vertical="center"/>
      <protection locked="0"/>
    </xf>
    <xf numFmtId="0" fontId="12" fillId="5" borderId="56" xfId="0" applyFont="1" applyFill="1" applyBorder="1" applyAlignment="1" applyProtection="1">
      <alignment horizontal="center" vertical="center"/>
      <protection locked="0"/>
    </xf>
    <xf numFmtId="0" fontId="12" fillId="0" borderId="26" xfId="0" applyFont="1" applyBorder="1" applyAlignment="1">
      <alignment vertical="center" shrinkToFit="1"/>
    </xf>
    <xf numFmtId="0" fontId="12" fillId="0" borderId="3" xfId="0" applyFont="1" applyBorder="1" applyAlignment="1">
      <alignment vertical="center" shrinkToFit="1"/>
    </xf>
    <xf numFmtId="0" fontId="12" fillId="0" borderId="54" xfId="0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2" fillId="0" borderId="4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177" fontId="12" fillId="0" borderId="2" xfId="2" applyNumberFormat="1" applyFont="1" applyBorder="1" applyAlignment="1" applyProtection="1">
      <alignment horizontal="center" vertical="center"/>
    </xf>
    <xf numFmtId="177" fontId="12" fillId="0" borderId="6" xfId="2" applyNumberFormat="1" applyFont="1" applyBorder="1" applyAlignment="1" applyProtection="1">
      <alignment horizontal="center" vertical="center"/>
    </xf>
    <xf numFmtId="177" fontId="12" fillId="0" borderId="45" xfId="2" applyNumberFormat="1" applyFont="1" applyBorder="1" applyAlignment="1" applyProtection="1">
      <alignment horizontal="center" vertical="center"/>
    </xf>
    <xf numFmtId="0" fontId="12" fillId="0" borderId="62" xfId="0" applyFont="1" applyBorder="1" applyAlignment="1">
      <alignment horizontal="left" vertical="center"/>
    </xf>
    <xf numFmtId="0" fontId="12" fillId="0" borderId="63" xfId="0" applyFont="1" applyBorder="1" applyAlignment="1">
      <alignment horizontal="left" vertical="center"/>
    </xf>
    <xf numFmtId="0" fontId="12" fillId="0" borderId="64" xfId="0" applyFont="1" applyBorder="1" applyAlignment="1">
      <alignment horizontal="left" vertical="center"/>
    </xf>
    <xf numFmtId="177" fontId="12" fillId="0" borderId="62" xfId="2" applyNumberFormat="1" applyFont="1" applyBorder="1" applyAlignment="1" applyProtection="1">
      <alignment horizontal="center" vertical="center"/>
    </xf>
    <xf numFmtId="177" fontId="12" fillId="0" borderId="63" xfId="2" applyNumberFormat="1" applyFont="1" applyBorder="1" applyAlignment="1" applyProtection="1">
      <alignment horizontal="center" vertical="center"/>
    </xf>
    <xf numFmtId="177" fontId="12" fillId="0" borderId="65" xfId="2" applyNumberFormat="1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40" xfId="0" applyFont="1" applyBorder="1" applyAlignment="1">
      <alignment horizontal="left" vertical="center"/>
    </xf>
    <xf numFmtId="177" fontId="12" fillId="0" borderId="60" xfId="2" applyNumberFormat="1" applyFont="1" applyBorder="1" applyAlignment="1" applyProtection="1">
      <alignment horizontal="center" vertical="center"/>
    </xf>
    <xf numFmtId="177" fontId="12" fillId="0" borderId="39" xfId="2" applyNumberFormat="1" applyFont="1" applyBorder="1" applyAlignment="1" applyProtection="1">
      <alignment horizontal="center" vertical="center"/>
    </xf>
    <xf numFmtId="177" fontId="12" fillId="0" borderId="43" xfId="2" applyNumberFormat="1" applyFont="1" applyBorder="1" applyAlignment="1" applyProtection="1">
      <alignment horizontal="center" vertical="center"/>
    </xf>
    <xf numFmtId="49" fontId="12" fillId="0" borderId="0" xfId="0" applyNumberFormat="1" applyFont="1" applyAlignment="1">
      <alignment horizontal="right"/>
    </xf>
    <xf numFmtId="0" fontId="9" fillId="0" borderId="0" xfId="0" applyNumberFormat="1" applyFont="1" applyAlignment="1">
      <alignment horizontal="right"/>
    </xf>
    <xf numFmtId="0" fontId="13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 indent="1"/>
    </xf>
    <xf numFmtId="0" fontId="12" fillId="0" borderId="13" xfId="0" applyFont="1" applyBorder="1" applyAlignment="1">
      <alignment horizontal="right" vertical="center" indent="1"/>
    </xf>
    <xf numFmtId="0" fontId="12" fillId="0" borderId="5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/>
    </xf>
    <xf numFmtId="0" fontId="12" fillId="0" borderId="52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7" borderId="66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/>
    </xf>
    <xf numFmtId="0" fontId="12" fillId="7" borderId="42" xfId="0" applyFont="1" applyFill="1" applyBorder="1" applyAlignment="1">
      <alignment horizontal="center" vertical="center"/>
    </xf>
    <xf numFmtId="0" fontId="12" fillId="0" borderId="28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49" fontId="9" fillId="0" borderId="0" xfId="0" applyNumberFormat="1" applyFont="1" applyAlignment="1">
      <alignment horizontal="right"/>
    </xf>
    <xf numFmtId="38" fontId="12" fillId="0" borderId="27" xfId="1" applyFont="1" applyBorder="1" applyAlignment="1" applyProtection="1">
      <alignment vertical="center"/>
    </xf>
    <xf numFmtId="38" fontId="12" fillId="0" borderId="29" xfId="1" applyFont="1" applyBorder="1" applyAlignment="1" applyProtection="1">
      <alignment vertical="center"/>
    </xf>
    <xf numFmtId="38" fontId="12" fillId="0" borderId="71" xfId="1" applyFont="1" applyBorder="1" applyAlignment="1" applyProtection="1">
      <alignment vertical="center"/>
    </xf>
    <xf numFmtId="38" fontId="12" fillId="0" borderId="36" xfId="1" applyFont="1" applyBorder="1" applyAlignment="1" applyProtection="1">
      <alignment vertical="center"/>
    </xf>
    <xf numFmtId="38" fontId="30" fillId="0" borderId="4" xfId="1" applyFont="1" applyFill="1" applyBorder="1" applyAlignment="1">
      <alignment horizontal="center" vertical="center"/>
    </xf>
    <xf numFmtId="38" fontId="30" fillId="0" borderId="14" xfId="1" applyFont="1" applyFill="1" applyBorder="1" applyAlignment="1">
      <alignment horizontal="center" vertical="center"/>
    </xf>
    <xf numFmtId="38" fontId="30" fillId="0" borderId="5" xfId="1" applyFont="1" applyFill="1" applyBorder="1" applyAlignment="1">
      <alignment horizontal="center" vertical="center"/>
    </xf>
    <xf numFmtId="38" fontId="30" fillId="0" borderId="1" xfId="1" applyFont="1" applyBorder="1" applyAlignment="1">
      <alignment horizontal="center" vertical="center"/>
    </xf>
    <xf numFmtId="38" fontId="30" fillId="8" borderId="4" xfId="1" applyFont="1" applyFill="1" applyBorder="1" applyAlignment="1">
      <alignment horizontal="center" vertical="center"/>
    </xf>
    <xf numFmtId="13" fontId="30" fillId="8" borderId="4" xfId="1" applyNumberFormat="1" applyFont="1" applyFill="1" applyBorder="1" applyAlignment="1">
      <alignment horizontal="center" vertical="center" wrapText="1"/>
    </xf>
    <xf numFmtId="13" fontId="30" fillId="8" borderId="5" xfId="1" applyNumberFormat="1" applyFont="1" applyFill="1" applyBorder="1" applyAlignment="1">
      <alignment horizontal="center" vertical="center"/>
    </xf>
    <xf numFmtId="38" fontId="31" fillId="8" borderId="4" xfId="1" applyFont="1" applyFill="1" applyBorder="1" applyAlignment="1">
      <alignment horizontal="left" vertical="center" wrapText="1"/>
    </xf>
    <xf numFmtId="38" fontId="31" fillId="8" borderId="14" xfId="1" applyFont="1" applyFill="1" applyBorder="1" applyAlignment="1">
      <alignment horizontal="left" vertical="center" wrapText="1"/>
    </xf>
    <xf numFmtId="38" fontId="31" fillId="8" borderId="5" xfId="1" applyFont="1" applyFill="1" applyBorder="1" applyAlignment="1">
      <alignment horizontal="left" vertical="center" wrapText="1"/>
    </xf>
    <xf numFmtId="179" fontId="30" fillId="8" borderId="14" xfId="1" applyNumberFormat="1" applyFont="1" applyFill="1" applyBorder="1" applyAlignment="1">
      <alignment horizontal="center" vertical="center"/>
    </xf>
    <xf numFmtId="179" fontId="30" fillId="8" borderId="5" xfId="1" applyNumberFormat="1" applyFont="1" applyFill="1" applyBorder="1" applyAlignment="1">
      <alignment horizontal="center" vertical="center"/>
    </xf>
    <xf numFmtId="179" fontId="30" fillId="8" borderId="1" xfId="1" applyNumberFormat="1" applyFont="1" applyFill="1" applyBorder="1" applyAlignment="1">
      <alignment horizontal="center" vertical="center"/>
    </xf>
    <xf numFmtId="38" fontId="30" fillId="8" borderId="4" xfId="1" applyFont="1" applyFill="1" applyBorder="1" applyAlignment="1">
      <alignment horizontal="center" vertical="center" wrapText="1"/>
    </xf>
    <xf numFmtId="38" fontId="30" fillId="8" borderId="5" xfId="1" applyFont="1" applyFill="1" applyBorder="1" applyAlignment="1">
      <alignment horizontal="center" vertical="center" wrapText="1"/>
    </xf>
    <xf numFmtId="38" fontId="30" fillId="8" borderId="5" xfId="1" applyFont="1" applyFill="1" applyBorder="1" applyAlignment="1">
      <alignment horizontal="center" vertical="center"/>
    </xf>
    <xf numFmtId="38" fontId="31" fillId="8" borderId="4" xfId="1" applyFont="1" applyFill="1" applyBorder="1" applyAlignment="1">
      <alignment horizontal="center" vertical="center" wrapText="1"/>
    </xf>
    <xf numFmtId="38" fontId="31" fillId="8" borderId="14" xfId="1" applyFont="1" applyFill="1" applyBorder="1" applyAlignment="1">
      <alignment horizontal="center" vertical="center" wrapText="1"/>
    </xf>
    <xf numFmtId="38" fontId="31" fillId="8" borderId="5" xfId="1" applyFont="1" applyFill="1" applyBorder="1" applyAlignment="1">
      <alignment horizontal="center" vertical="center" wrapText="1"/>
    </xf>
    <xf numFmtId="179" fontId="30" fillId="8" borderId="4" xfId="1" applyNumberFormat="1" applyFont="1" applyFill="1" applyBorder="1" applyAlignment="1">
      <alignment horizontal="center" vertical="center"/>
    </xf>
    <xf numFmtId="38" fontId="30" fillId="0" borderId="4" xfId="1" applyFont="1" applyBorder="1" applyAlignment="1">
      <alignment horizontal="center" vertical="center"/>
    </xf>
    <xf numFmtId="38" fontId="30" fillId="0" borderId="16" xfId="1" applyFont="1" applyBorder="1" applyAlignment="1">
      <alignment horizontal="center" vertical="center"/>
    </xf>
    <xf numFmtId="38" fontId="30" fillId="0" borderId="18" xfId="1" applyFont="1" applyBorder="1" applyAlignment="1">
      <alignment horizontal="center" vertical="center"/>
    </xf>
    <xf numFmtId="38" fontId="30" fillId="0" borderId="19" xfId="1" applyFont="1" applyBorder="1" applyAlignment="1">
      <alignment horizontal="center" vertical="center"/>
    </xf>
    <xf numFmtId="38" fontId="30" fillId="0" borderId="16" xfId="1" applyFont="1" applyFill="1" applyBorder="1" applyAlignment="1">
      <alignment horizontal="center" vertical="center"/>
    </xf>
    <xf numFmtId="38" fontId="30" fillId="0" borderId="18" xfId="1" applyFont="1" applyFill="1" applyBorder="1" applyAlignment="1">
      <alignment horizontal="center" vertical="center"/>
    </xf>
    <xf numFmtId="38" fontId="30" fillId="0" borderId="19" xfId="1" applyFont="1" applyFill="1" applyBorder="1" applyAlignment="1">
      <alignment horizontal="center" vertical="center"/>
    </xf>
    <xf numFmtId="38" fontId="18" fillId="0" borderId="12" xfId="1" applyFont="1" applyBorder="1" applyAlignment="1">
      <alignment horizontal="left" vertical="center"/>
    </xf>
    <xf numFmtId="38" fontId="30" fillId="0" borderId="8" xfId="1" applyFont="1" applyBorder="1" applyAlignment="1">
      <alignment horizontal="center" vertical="center"/>
    </xf>
    <xf numFmtId="38" fontId="30" fillId="0" borderId="7" xfId="1" applyFont="1" applyBorder="1" applyAlignment="1">
      <alignment horizontal="center" vertical="center"/>
    </xf>
    <xf numFmtId="38" fontId="30" fillId="0" borderId="9" xfId="1" applyFont="1" applyBorder="1" applyAlignment="1">
      <alignment horizontal="center" vertical="center"/>
    </xf>
    <xf numFmtId="38" fontId="30" fillId="0" borderId="15" xfId="1" applyFont="1" applyBorder="1" applyAlignment="1">
      <alignment horizontal="center" vertical="center"/>
    </xf>
    <xf numFmtId="38" fontId="30" fillId="0" borderId="0" xfId="1" applyFont="1" applyBorder="1" applyAlignment="1">
      <alignment horizontal="center" vertical="center"/>
    </xf>
    <xf numFmtId="38" fontId="30" fillId="0" borderId="13" xfId="1" applyFont="1" applyBorder="1" applyAlignment="1">
      <alignment horizontal="center" vertical="center"/>
    </xf>
    <xf numFmtId="38" fontId="30" fillId="0" borderId="10" xfId="1" applyFont="1" applyBorder="1" applyAlignment="1">
      <alignment horizontal="center" vertical="center"/>
    </xf>
    <xf numFmtId="38" fontId="30" fillId="0" borderId="12" xfId="1" applyFont="1" applyBorder="1" applyAlignment="1">
      <alignment horizontal="center" vertical="center"/>
    </xf>
    <xf numFmtId="38" fontId="30" fillId="0" borderId="11" xfId="1" applyFont="1" applyBorder="1" applyAlignment="1">
      <alignment horizontal="center" vertical="center"/>
    </xf>
    <xf numFmtId="38" fontId="30" fillId="0" borderId="14" xfId="1" applyFont="1" applyBorder="1" applyAlignment="1">
      <alignment horizontal="center" vertic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4" fillId="0" borderId="4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38" fontId="30" fillId="2" borderId="4" xfId="1" applyFont="1" applyFill="1" applyBorder="1" applyAlignment="1">
      <alignment horizontal="center" vertical="center"/>
    </xf>
    <xf numFmtId="38" fontId="30" fillId="2" borderId="14" xfId="1" applyFont="1" applyFill="1" applyBorder="1" applyAlignment="1">
      <alignment horizontal="center" vertical="center"/>
    </xf>
    <xf numFmtId="38" fontId="30" fillId="2" borderId="5" xfId="1" applyFont="1" applyFill="1" applyBorder="1" applyAlignment="1">
      <alignment horizontal="center" vertical="center"/>
    </xf>
    <xf numFmtId="38" fontId="30" fillId="0" borderId="17" xfId="1" applyFont="1" applyFill="1" applyBorder="1" applyAlignment="1">
      <alignment horizontal="center" vertical="center"/>
    </xf>
    <xf numFmtId="38" fontId="30" fillId="0" borderId="0" xfId="1" applyFont="1" applyFill="1" applyAlignment="1">
      <alignment horizontal="center" vertical="center"/>
    </xf>
    <xf numFmtId="38" fontId="30" fillId="0" borderId="1" xfId="1" applyFont="1" applyFill="1" applyBorder="1" applyAlignment="1">
      <alignment horizontal="center" vertical="center"/>
    </xf>
  </cellXfs>
  <cellStyles count="6">
    <cellStyle name="パーセント" xfId="2" builtinId="5"/>
    <cellStyle name="桁区切り" xfId="1" builtinId="6"/>
    <cellStyle name="桁区切り 3" xfId="5"/>
    <cellStyle name="標準" xfId="0" builtinId="0"/>
    <cellStyle name="標準 2" xfId="4"/>
    <cellStyle name="標準 3" xfId="3"/>
  </cellStyles>
  <dxfs count="7">
    <dxf>
      <border>
        <bottom style="thin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border>
        <left style="thin">
          <color auto="1"/>
        </left>
        <right style="thin">
          <color auto="1"/>
        </right>
        <bottom style="hair">
          <color auto="1"/>
        </bottom>
        <vertical/>
        <horizontal/>
      </border>
    </dxf>
    <dxf>
      <font>
        <b/>
        <i val="0"/>
      </font>
      <fill>
        <patternFill>
          <bgColor rgb="FFFFFF66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</font>
      <fill>
        <patternFill>
          <bgColor rgb="FFFFFF66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</font>
      <fill>
        <patternFill>
          <bgColor rgb="FFFFFF66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</font>
      <fill>
        <patternFill>
          <bgColor rgb="FFFFFF66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Medium9"/>
  <colors>
    <mruColors>
      <color rgb="FFFFFF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H93"/>
  <sheetViews>
    <sheetView showGridLines="0" tabSelected="1" view="pageBreakPreview" zoomScale="70" zoomScaleNormal="70" zoomScaleSheetLayoutView="70" zoomScalePageLayoutView="50" workbookViewId="0">
      <selection activeCell="F8" sqref="F8"/>
    </sheetView>
  </sheetViews>
  <sheetFormatPr defaultColWidth="9" defaultRowHeight="14.25"/>
  <cols>
    <col min="1" max="1" width="3.75" customWidth="1"/>
    <col min="2" max="2" width="3.625" customWidth="1"/>
    <col min="3" max="3" width="7.625" customWidth="1"/>
    <col min="4" max="4" width="8.375" customWidth="1"/>
    <col min="5" max="5" width="6.75" style="35" customWidth="1"/>
    <col min="6" max="13" width="14.125" customWidth="1"/>
    <col min="14" max="14" width="17" style="5" customWidth="1"/>
    <col min="15" max="15" width="18.5" style="6" customWidth="1"/>
    <col min="16" max="16" width="3.75" customWidth="1"/>
    <col min="17" max="17" width="3.625" customWidth="1"/>
    <col min="18" max="18" width="7.625" customWidth="1"/>
    <col min="19" max="19" width="8.375" customWidth="1"/>
    <col min="20" max="20" width="6.75" style="35" customWidth="1"/>
    <col min="21" max="28" width="14.125" customWidth="1"/>
    <col min="29" max="29" width="17" style="5" customWidth="1"/>
    <col min="30" max="30" width="18.5" style="6" customWidth="1"/>
    <col min="31" max="31" width="3.75" customWidth="1"/>
    <col min="32" max="32" width="3.625" customWidth="1"/>
    <col min="33" max="33" width="7.625" customWidth="1"/>
    <col min="34" max="34" width="8.375" customWidth="1"/>
    <col min="35" max="35" width="6.75" style="35" customWidth="1"/>
    <col min="36" max="43" width="14.125" customWidth="1"/>
    <col min="44" max="44" width="17" style="5" customWidth="1"/>
    <col min="45" max="45" width="18.5" style="6" customWidth="1"/>
    <col min="46" max="46" width="3.75" customWidth="1"/>
    <col min="47" max="47" width="3.625" customWidth="1"/>
    <col min="48" max="48" width="7.625" customWidth="1"/>
    <col min="49" max="49" width="8.375" customWidth="1"/>
    <col min="50" max="50" width="6.75" style="35" customWidth="1"/>
    <col min="51" max="58" width="14.125" customWidth="1"/>
    <col min="59" max="59" width="17" style="5" customWidth="1"/>
    <col min="60" max="60" width="18.5" style="6" customWidth="1"/>
  </cols>
  <sheetData>
    <row r="1" spans="1:60" ht="19.5" customHeight="1">
      <c r="A1" s="412" t="s">
        <v>159</v>
      </c>
      <c r="B1" s="412"/>
      <c r="C1" s="412"/>
      <c r="D1" s="412"/>
      <c r="E1" s="412"/>
      <c r="F1" s="412"/>
      <c r="G1" s="412"/>
      <c r="H1" s="412"/>
      <c r="J1" s="137"/>
      <c r="K1" s="137"/>
      <c r="L1" s="137"/>
      <c r="M1" s="435" t="s">
        <v>210</v>
      </c>
      <c r="N1" s="451"/>
      <c r="O1" s="451"/>
      <c r="P1" s="412" t="s">
        <v>159</v>
      </c>
      <c r="Q1" s="412"/>
      <c r="R1" s="412"/>
      <c r="S1" s="412"/>
      <c r="T1" s="412"/>
      <c r="U1" s="412"/>
      <c r="V1" s="412"/>
      <c r="W1" s="412"/>
      <c r="Y1" s="137"/>
      <c r="Z1" s="137"/>
      <c r="AA1" s="137"/>
      <c r="AB1" s="435" t="str">
        <f>M1</f>
        <v>保育運営課2025/10/1</v>
      </c>
      <c r="AC1" s="436"/>
      <c r="AD1" s="436"/>
      <c r="AE1" s="412" t="s">
        <v>159</v>
      </c>
      <c r="AF1" s="412"/>
      <c r="AG1" s="412"/>
      <c r="AH1" s="412"/>
      <c r="AI1" s="412"/>
      <c r="AJ1" s="412"/>
      <c r="AK1" s="412"/>
      <c r="AL1" s="412"/>
      <c r="AN1" s="137"/>
      <c r="AO1" s="137"/>
      <c r="AP1" s="137"/>
      <c r="AQ1" s="435" t="str">
        <f>AB1</f>
        <v>保育運営課2025/10/1</v>
      </c>
      <c r="AR1" s="436"/>
      <c r="AS1" s="436"/>
      <c r="AT1" s="412" t="s">
        <v>159</v>
      </c>
      <c r="AU1" s="412"/>
      <c r="AV1" s="412"/>
      <c r="AW1" s="412"/>
      <c r="AX1" s="412"/>
      <c r="AY1" s="412"/>
      <c r="AZ1" s="412"/>
      <c r="BA1" s="412"/>
      <c r="BC1" s="137"/>
      <c r="BD1" s="137"/>
      <c r="BE1" s="137"/>
      <c r="BF1" s="435" t="str">
        <f>AB1</f>
        <v>保育運営課2025/10/1</v>
      </c>
      <c r="BG1" s="436"/>
      <c r="BH1" s="436"/>
    </row>
    <row r="2" spans="1:60" ht="20.25" customHeight="1">
      <c r="A2" s="412"/>
      <c r="B2" s="412"/>
      <c r="C2" s="412"/>
      <c r="D2" s="412"/>
      <c r="E2" s="412"/>
      <c r="F2" s="412"/>
      <c r="G2" s="412"/>
      <c r="H2" s="412"/>
      <c r="I2" s="122"/>
      <c r="K2" s="123"/>
      <c r="L2" s="123"/>
      <c r="M2" s="123"/>
      <c r="N2" s="123"/>
      <c r="O2" s="134" t="s">
        <v>211</v>
      </c>
      <c r="P2" s="412"/>
      <c r="Q2" s="412"/>
      <c r="R2" s="412"/>
      <c r="S2" s="412"/>
      <c r="T2" s="412"/>
      <c r="U2" s="412"/>
      <c r="V2" s="412"/>
      <c r="W2" s="412"/>
      <c r="X2" s="122"/>
      <c r="Z2" s="123"/>
      <c r="AA2" s="123"/>
      <c r="AB2" s="123"/>
      <c r="AC2" s="123"/>
      <c r="AD2" s="134" t="str">
        <f>O2</f>
        <v xml:space="preserve"> [令和7年度単価版]</v>
      </c>
      <c r="AE2" s="412"/>
      <c r="AF2" s="412"/>
      <c r="AG2" s="412"/>
      <c r="AH2" s="412"/>
      <c r="AI2" s="412"/>
      <c r="AJ2" s="412"/>
      <c r="AK2" s="412"/>
      <c r="AL2" s="412"/>
      <c r="AM2" s="122"/>
      <c r="AO2" s="123"/>
      <c r="AP2" s="123"/>
      <c r="AQ2" s="123"/>
      <c r="AR2" s="123"/>
      <c r="AS2" s="134" t="str">
        <f>AD2</f>
        <v xml:space="preserve"> [令和7年度単価版]</v>
      </c>
      <c r="AT2" s="412"/>
      <c r="AU2" s="412"/>
      <c r="AV2" s="412"/>
      <c r="AW2" s="412"/>
      <c r="AX2" s="412"/>
      <c r="AY2" s="412"/>
      <c r="AZ2" s="412"/>
      <c r="BA2" s="412"/>
      <c r="BB2" s="122"/>
      <c r="BD2" s="123"/>
      <c r="BE2" s="123"/>
      <c r="BF2" s="123"/>
      <c r="BG2" s="123"/>
      <c r="BH2" s="134" t="str">
        <f>AD2</f>
        <v xml:space="preserve"> [令和7年度単価版]</v>
      </c>
    </row>
    <row r="3" spans="1:60" ht="4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33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33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33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33"/>
    </row>
    <row r="4" spans="1:60" ht="18.75">
      <c r="A4" s="437" t="s">
        <v>17</v>
      </c>
      <c r="B4" s="437"/>
      <c r="C4" s="437"/>
      <c r="D4" s="437" t="s">
        <v>67</v>
      </c>
      <c r="E4" s="437"/>
      <c r="F4" s="437"/>
      <c r="G4" s="218">
        <v>46478</v>
      </c>
      <c r="H4" s="218"/>
      <c r="I4" s="219">
        <v>1</v>
      </c>
      <c r="J4" s="219"/>
      <c r="K4" s="438" t="s">
        <v>155</v>
      </c>
      <c r="L4" s="439"/>
      <c r="M4" s="3"/>
      <c r="N4" s="7" t="s">
        <v>119</v>
      </c>
      <c r="O4" s="2"/>
      <c r="P4" s="437" t="s">
        <v>17</v>
      </c>
      <c r="Q4" s="437"/>
      <c r="R4" s="437"/>
      <c r="S4" s="437" t="s">
        <v>67</v>
      </c>
      <c r="T4" s="437"/>
      <c r="U4" s="437"/>
      <c r="V4" s="218">
        <f>EDATE(G4,12)</f>
        <v>46844</v>
      </c>
      <c r="W4" s="218"/>
      <c r="X4" s="219">
        <v>2</v>
      </c>
      <c r="Y4" s="219"/>
      <c r="Z4" s="438" t="s">
        <v>155</v>
      </c>
      <c r="AA4" s="439"/>
      <c r="AB4" s="3"/>
      <c r="AC4" s="7" t="s">
        <v>119</v>
      </c>
      <c r="AD4" s="2"/>
      <c r="AE4" s="437" t="s">
        <v>17</v>
      </c>
      <c r="AF4" s="437"/>
      <c r="AG4" s="437"/>
      <c r="AH4" s="437" t="s">
        <v>67</v>
      </c>
      <c r="AI4" s="437"/>
      <c r="AJ4" s="437"/>
      <c r="AK4" s="218">
        <f>EDATE(V4,12)</f>
        <v>47209</v>
      </c>
      <c r="AL4" s="218"/>
      <c r="AM4" s="219">
        <v>3</v>
      </c>
      <c r="AN4" s="219"/>
      <c r="AO4" s="438" t="s">
        <v>155</v>
      </c>
      <c r="AP4" s="439"/>
      <c r="AQ4" s="3"/>
      <c r="AR4" s="7" t="s">
        <v>119</v>
      </c>
      <c r="AS4" s="2"/>
      <c r="AT4" s="437" t="s">
        <v>17</v>
      </c>
      <c r="AU4" s="437"/>
      <c r="AV4" s="437"/>
      <c r="AW4" s="437" t="s">
        <v>67</v>
      </c>
      <c r="AX4" s="437"/>
      <c r="AY4" s="437"/>
      <c r="AZ4" s="218">
        <f>EDATE(AK4,12)</f>
        <v>47574</v>
      </c>
      <c r="BA4" s="218"/>
      <c r="BB4" s="219">
        <v>4</v>
      </c>
      <c r="BC4" s="219"/>
      <c r="BD4" s="438" t="s">
        <v>155</v>
      </c>
      <c r="BE4" s="439"/>
      <c r="BF4" s="3"/>
      <c r="BG4" s="7" t="s">
        <v>119</v>
      </c>
      <c r="BH4" s="2"/>
    </row>
    <row r="5" spans="1:60" ht="15" customHeight="1">
      <c r="A5" s="2"/>
      <c r="B5" s="2"/>
      <c r="C5" s="2"/>
      <c r="D5" s="2"/>
      <c r="E5" s="7"/>
      <c r="F5" s="2"/>
      <c r="G5" s="2"/>
      <c r="H5" s="2"/>
      <c r="I5" s="2"/>
      <c r="J5" s="2"/>
      <c r="K5" s="2"/>
      <c r="L5" s="2"/>
      <c r="M5" s="2"/>
      <c r="P5" s="2"/>
      <c r="Q5" s="2"/>
      <c r="R5" s="2"/>
      <c r="S5" s="2"/>
      <c r="T5" s="7"/>
      <c r="U5" s="2"/>
      <c r="V5" s="2"/>
      <c r="W5" s="2"/>
      <c r="X5" s="2"/>
      <c r="Y5" s="2"/>
      <c r="Z5" s="2"/>
      <c r="AA5" s="2"/>
      <c r="AB5" s="2"/>
      <c r="AE5" s="2"/>
      <c r="AF5" s="2"/>
      <c r="AG5" s="2"/>
      <c r="AH5" s="2"/>
      <c r="AI5" s="7"/>
      <c r="AJ5" s="2"/>
      <c r="AK5" s="2"/>
      <c r="AL5" s="2"/>
      <c r="AM5" s="2"/>
      <c r="AN5" s="2"/>
      <c r="AO5" s="2"/>
      <c r="AP5" s="2"/>
      <c r="AQ5" s="2"/>
      <c r="AT5" s="2"/>
      <c r="AU5" s="2"/>
      <c r="AV5" s="2"/>
      <c r="AW5" s="2"/>
      <c r="AX5" s="7"/>
      <c r="AY5" s="2"/>
      <c r="AZ5" s="2"/>
      <c r="BA5" s="2"/>
      <c r="BB5" s="227"/>
      <c r="BC5" s="227"/>
      <c r="BD5" s="2"/>
      <c r="BE5" s="2"/>
      <c r="BF5" s="2"/>
    </row>
    <row r="6" spans="1:60" ht="18" thickBot="1">
      <c r="A6" s="119" t="s">
        <v>117</v>
      </c>
      <c r="B6" s="2"/>
      <c r="C6" s="2"/>
      <c r="D6" s="2"/>
      <c r="E6" s="7"/>
      <c r="F6" s="2"/>
      <c r="G6" s="2"/>
      <c r="H6" s="2"/>
      <c r="I6" s="2"/>
      <c r="J6" s="2"/>
      <c r="K6" s="2"/>
      <c r="L6" s="2"/>
      <c r="M6" s="2"/>
      <c r="P6" s="119" t="s">
        <v>117</v>
      </c>
      <c r="Q6" s="2"/>
      <c r="R6" s="2"/>
      <c r="S6" s="2"/>
      <c r="T6" s="7"/>
      <c r="U6" s="2"/>
      <c r="V6" s="2"/>
      <c r="W6" s="2"/>
      <c r="X6" s="2"/>
      <c r="Y6" s="2"/>
      <c r="Z6" s="2"/>
      <c r="AA6" s="2"/>
      <c r="AB6" s="2"/>
      <c r="AE6" s="119" t="s">
        <v>117</v>
      </c>
      <c r="AF6" s="2"/>
      <c r="AG6" s="2"/>
      <c r="AH6" s="2"/>
      <c r="AI6" s="7"/>
      <c r="AJ6" s="2"/>
      <c r="AK6" s="2"/>
      <c r="AL6" s="2"/>
      <c r="AM6" s="2"/>
      <c r="AN6" s="2"/>
      <c r="AO6" s="2"/>
      <c r="AP6" s="2"/>
      <c r="AQ6" s="2"/>
      <c r="AT6" s="119" t="s">
        <v>117</v>
      </c>
      <c r="AU6" s="2"/>
      <c r="AV6" s="2"/>
      <c r="AW6" s="2"/>
      <c r="AX6" s="7"/>
      <c r="AY6" s="2"/>
      <c r="AZ6" s="2"/>
      <c r="BA6" s="2"/>
      <c r="BB6" s="2"/>
      <c r="BC6" s="2"/>
      <c r="BD6" s="2"/>
      <c r="BE6" s="2"/>
      <c r="BF6" s="2"/>
    </row>
    <row r="7" spans="1:60" ht="20.25" customHeight="1">
      <c r="A7" s="440" t="s">
        <v>100</v>
      </c>
      <c r="B7" s="441"/>
      <c r="C7" s="441"/>
      <c r="D7" s="441" t="s">
        <v>39</v>
      </c>
      <c r="E7" s="441"/>
      <c r="F7" s="117" t="s">
        <v>10</v>
      </c>
      <c r="G7" s="117" t="s">
        <v>11</v>
      </c>
      <c r="H7" s="117" t="s">
        <v>12</v>
      </c>
      <c r="I7" s="117" t="s">
        <v>13</v>
      </c>
      <c r="J7" s="117" t="s">
        <v>14</v>
      </c>
      <c r="K7" s="8" t="s">
        <v>15</v>
      </c>
      <c r="L7" s="9" t="s">
        <v>16</v>
      </c>
      <c r="M7" s="2"/>
      <c r="P7" s="440" t="s">
        <v>100</v>
      </c>
      <c r="Q7" s="441"/>
      <c r="R7" s="441"/>
      <c r="S7" s="441" t="s">
        <v>39</v>
      </c>
      <c r="T7" s="441"/>
      <c r="U7" s="117" t="s">
        <v>10</v>
      </c>
      <c r="V7" s="117" t="s">
        <v>11</v>
      </c>
      <c r="W7" s="117" t="s">
        <v>12</v>
      </c>
      <c r="X7" s="117" t="s">
        <v>13</v>
      </c>
      <c r="Y7" s="117" t="s">
        <v>14</v>
      </c>
      <c r="Z7" s="8" t="s">
        <v>15</v>
      </c>
      <c r="AA7" s="9" t="s">
        <v>16</v>
      </c>
      <c r="AB7" s="2"/>
      <c r="AE7" s="440" t="s">
        <v>100</v>
      </c>
      <c r="AF7" s="441"/>
      <c r="AG7" s="441"/>
      <c r="AH7" s="441" t="s">
        <v>39</v>
      </c>
      <c r="AI7" s="441"/>
      <c r="AJ7" s="117" t="s">
        <v>10</v>
      </c>
      <c r="AK7" s="117" t="s">
        <v>11</v>
      </c>
      <c r="AL7" s="117" t="s">
        <v>12</v>
      </c>
      <c r="AM7" s="117" t="s">
        <v>13</v>
      </c>
      <c r="AN7" s="117" t="s">
        <v>14</v>
      </c>
      <c r="AO7" s="8" t="s">
        <v>15</v>
      </c>
      <c r="AP7" s="9" t="s">
        <v>16</v>
      </c>
      <c r="AQ7" s="2"/>
      <c r="AT7" s="440" t="s">
        <v>100</v>
      </c>
      <c r="AU7" s="441"/>
      <c r="AV7" s="441"/>
      <c r="AW7" s="441" t="s">
        <v>39</v>
      </c>
      <c r="AX7" s="441"/>
      <c r="AY7" s="117" t="s">
        <v>10</v>
      </c>
      <c r="AZ7" s="117" t="s">
        <v>11</v>
      </c>
      <c r="BA7" s="117" t="s">
        <v>12</v>
      </c>
      <c r="BB7" s="117" t="s">
        <v>13</v>
      </c>
      <c r="BC7" s="117" t="s">
        <v>14</v>
      </c>
      <c r="BD7" s="8" t="s">
        <v>15</v>
      </c>
      <c r="BE7" s="9" t="s">
        <v>16</v>
      </c>
      <c r="BF7" s="2"/>
    </row>
    <row r="8" spans="1:60" ht="20.25" customHeight="1" thickBot="1">
      <c r="A8" s="442"/>
      <c r="B8" s="443"/>
      <c r="C8" s="443"/>
      <c r="D8" s="444" t="s">
        <v>40</v>
      </c>
      <c r="E8" s="444"/>
      <c r="F8" s="80"/>
      <c r="G8" s="80"/>
      <c r="H8" s="80"/>
      <c r="I8" s="80"/>
      <c r="J8" s="80"/>
      <c r="K8" s="80"/>
      <c r="L8" s="10">
        <f>SUM(F8:K8)</f>
        <v>0</v>
      </c>
      <c r="M8" s="11" t="s">
        <v>24</v>
      </c>
      <c r="N8" s="12" t="s">
        <v>26</v>
      </c>
      <c r="O8" s="13"/>
      <c r="P8" s="442"/>
      <c r="Q8" s="443"/>
      <c r="R8" s="443"/>
      <c r="S8" s="444" t="s">
        <v>40</v>
      </c>
      <c r="T8" s="444"/>
      <c r="U8" s="80"/>
      <c r="V8" s="80"/>
      <c r="W8" s="80"/>
      <c r="X8" s="80"/>
      <c r="Y8" s="80"/>
      <c r="Z8" s="80"/>
      <c r="AA8" s="10">
        <f>SUM(U8:Z8)</f>
        <v>0</v>
      </c>
      <c r="AB8" s="11" t="s">
        <v>24</v>
      </c>
      <c r="AC8" s="12" t="s">
        <v>26</v>
      </c>
      <c r="AD8" s="13"/>
      <c r="AE8" s="442"/>
      <c r="AF8" s="443"/>
      <c r="AG8" s="443"/>
      <c r="AH8" s="444" t="s">
        <v>40</v>
      </c>
      <c r="AI8" s="444"/>
      <c r="AJ8" s="80"/>
      <c r="AK8" s="80"/>
      <c r="AL8" s="80"/>
      <c r="AM8" s="80"/>
      <c r="AN8" s="80"/>
      <c r="AO8" s="80"/>
      <c r="AP8" s="10">
        <f>SUM(AJ8:AO8)</f>
        <v>0</v>
      </c>
      <c r="AQ8" s="11" t="s">
        <v>24</v>
      </c>
      <c r="AR8" s="12" t="s">
        <v>26</v>
      </c>
      <c r="AS8" s="13"/>
      <c r="AT8" s="442"/>
      <c r="AU8" s="443"/>
      <c r="AV8" s="443"/>
      <c r="AW8" s="444" t="s">
        <v>40</v>
      </c>
      <c r="AX8" s="444"/>
      <c r="AY8" s="80"/>
      <c r="AZ8" s="80"/>
      <c r="BA8" s="80"/>
      <c r="BB8" s="80"/>
      <c r="BC8" s="80"/>
      <c r="BD8" s="80"/>
      <c r="BE8" s="10">
        <f>SUM(AY8:BD8)</f>
        <v>0</v>
      </c>
      <c r="BF8" s="11" t="s">
        <v>24</v>
      </c>
      <c r="BG8" s="12" t="s">
        <v>26</v>
      </c>
      <c r="BH8" s="13"/>
    </row>
    <row r="9" spans="1:60" ht="20.25" customHeight="1">
      <c r="A9" s="448" t="s">
        <v>122</v>
      </c>
      <c r="B9" s="449"/>
      <c r="C9" s="449"/>
      <c r="D9" s="449"/>
      <c r="E9" s="449"/>
      <c r="F9" s="14">
        <f>F10+F11</f>
        <v>0</v>
      </c>
      <c r="G9" s="14">
        <f t="shared" ref="G9:K9" si="0">G10+G11</f>
        <v>0</v>
      </c>
      <c r="H9" s="14">
        <f t="shared" si="0"/>
        <v>0</v>
      </c>
      <c r="I9" s="14">
        <f t="shared" si="0"/>
        <v>0</v>
      </c>
      <c r="J9" s="14">
        <f t="shared" si="0"/>
        <v>0</v>
      </c>
      <c r="K9" s="14">
        <f t="shared" si="0"/>
        <v>0</v>
      </c>
      <c r="L9" s="15">
        <f>SUM(F9:K9)</f>
        <v>0</v>
      </c>
      <c r="M9" s="11" t="s">
        <v>25</v>
      </c>
      <c r="N9" s="12" t="s">
        <v>174</v>
      </c>
      <c r="O9" s="16"/>
      <c r="P9" s="448" t="s">
        <v>122</v>
      </c>
      <c r="Q9" s="449"/>
      <c r="R9" s="449"/>
      <c r="S9" s="449"/>
      <c r="T9" s="449"/>
      <c r="U9" s="14">
        <f t="shared" ref="U9:Z9" si="1">U10+U11</f>
        <v>0</v>
      </c>
      <c r="V9" s="14">
        <f t="shared" si="1"/>
        <v>0</v>
      </c>
      <c r="W9" s="14">
        <f t="shared" si="1"/>
        <v>0</v>
      </c>
      <c r="X9" s="14">
        <f t="shared" si="1"/>
        <v>0</v>
      </c>
      <c r="Y9" s="14">
        <f t="shared" si="1"/>
        <v>0</v>
      </c>
      <c r="Z9" s="14">
        <f t="shared" si="1"/>
        <v>0</v>
      </c>
      <c r="AA9" s="15">
        <f>SUM(U9:Z9)</f>
        <v>0</v>
      </c>
      <c r="AB9" s="11" t="s">
        <v>25</v>
      </c>
      <c r="AC9" s="12" t="s">
        <v>174</v>
      </c>
      <c r="AD9" s="16"/>
      <c r="AE9" s="448" t="s">
        <v>122</v>
      </c>
      <c r="AF9" s="449"/>
      <c r="AG9" s="449"/>
      <c r="AH9" s="449"/>
      <c r="AI9" s="449"/>
      <c r="AJ9" s="14">
        <f t="shared" ref="AJ9:AO9" si="2">AJ10+AJ11</f>
        <v>0</v>
      </c>
      <c r="AK9" s="14">
        <f t="shared" si="2"/>
        <v>0</v>
      </c>
      <c r="AL9" s="14">
        <f t="shared" si="2"/>
        <v>0</v>
      </c>
      <c r="AM9" s="14">
        <f t="shared" si="2"/>
        <v>0</v>
      </c>
      <c r="AN9" s="14">
        <f t="shared" si="2"/>
        <v>0</v>
      </c>
      <c r="AO9" s="14">
        <f t="shared" si="2"/>
        <v>0</v>
      </c>
      <c r="AP9" s="15">
        <f>SUM(AJ9:AO9)</f>
        <v>0</v>
      </c>
      <c r="AQ9" s="11" t="s">
        <v>25</v>
      </c>
      <c r="AR9" s="12" t="s">
        <v>174</v>
      </c>
      <c r="AS9" s="16"/>
      <c r="AT9" s="448" t="s">
        <v>122</v>
      </c>
      <c r="AU9" s="449"/>
      <c r="AV9" s="449"/>
      <c r="AW9" s="449"/>
      <c r="AX9" s="449"/>
      <c r="AY9" s="14">
        <f t="shared" ref="AY9:BD9" si="3">AY10+AY11</f>
        <v>0</v>
      </c>
      <c r="AZ9" s="14">
        <f t="shared" si="3"/>
        <v>0</v>
      </c>
      <c r="BA9" s="14">
        <f t="shared" si="3"/>
        <v>0</v>
      </c>
      <c r="BB9" s="14">
        <f t="shared" si="3"/>
        <v>0</v>
      </c>
      <c r="BC9" s="14">
        <f t="shared" si="3"/>
        <v>0</v>
      </c>
      <c r="BD9" s="14">
        <f t="shared" si="3"/>
        <v>0</v>
      </c>
      <c r="BE9" s="15">
        <f>SUM(AY9:BD9)</f>
        <v>0</v>
      </c>
      <c r="BF9" s="11" t="s">
        <v>25</v>
      </c>
      <c r="BG9" s="12" t="s">
        <v>174</v>
      </c>
      <c r="BH9" s="16"/>
    </row>
    <row r="10" spans="1:60" ht="20.25" customHeight="1">
      <c r="A10" s="120"/>
      <c r="B10" s="450" t="s">
        <v>23</v>
      </c>
      <c r="C10" s="450"/>
      <c r="D10" s="450"/>
      <c r="E10" s="450"/>
      <c r="F10" s="172">
        <f>ROUND(F8*0.8*F12,0)</f>
        <v>0</v>
      </c>
      <c r="G10" s="172">
        <f>ROUND(G8*0.8*G12,0)</f>
        <v>0</v>
      </c>
      <c r="H10" s="172">
        <f t="shared" ref="H10" si="4">ROUND(H8*0.8*H12,0)</f>
        <v>0</v>
      </c>
      <c r="I10" s="172">
        <f t="shared" ref="I10:J10" si="5">ROUND(I8*0.8*I12,0)</f>
        <v>0</v>
      </c>
      <c r="J10" s="172">
        <f t="shared" si="5"/>
        <v>0</v>
      </c>
      <c r="K10" s="172">
        <f>ROUND(K8*0.8*K12,0)</f>
        <v>0</v>
      </c>
      <c r="L10" s="17">
        <f>SUM(F10:K10)</f>
        <v>0</v>
      </c>
      <c r="M10" s="11" t="s">
        <v>123</v>
      </c>
      <c r="N10" s="12" t="s">
        <v>175</v>
      </c>
      <c r="O10" s="16"/>
      <c r="P10" s="120"/>
      <c r="Q10" s="450" t="s">
        <v>23</v>
      </c>
      <c r="R10" s="450"/>
      <c r="S10" s="450"/>
      <c r="T10" s="450"/>
      <c r="U10" s="172">
        <f t="shared" ref="U10:Z10" si="6">ROUND(U8*0.8*U12,0)</f>
        <v>0</v>
      </c>
      <c r="V10" s="172">
        <f t="shared" si="6"/>
        <v>0</v>
      </c>
      <c r="W10" s="172">
        <f t="shared" si="6"/>
        <v>0</v>
      </c>
      <c r="X10" s="172">
        <f t="shared" si="6"/>
        <v>0</v>
      </c>
      <c r="Y10" s="172">
        <f t="shared" si="6"/>
        <v>0</v>
      </c>
      <c r="Z10" s="172">
        <f t="shared" si="6"/>
        <v>0</v>
      </c>
      <c r="AA10" s="17">
        <f>SUM(U10:Z10)</f>
        <v>0</v>
      </c>
      <c r="AB10" s="11" t="s">
        <v>123</v>
      </c>
      <c r="AC10" s="12" t="s">
        <v>175</v>
      </c>
      <c r="AD10" s="16"/>
      <c r="AE10" s="120"/>
      <c r="AF10" s="450" t="s">
        <v>23</v>
      </c>
      <c r="AG10" s="450"/>
      <c r="AH10" s="450"/>
      <c r="AI10" s="450"/>
      <c r="AJ10" s="172">
        <f t="shared" ref="AJ10:AO10" si="7">ROUND(AJ8*0.8*AJ12,0)</f>
        <v>0</v>
      </c>
      <c r="AK10" s="172">
        <f t="shared" si="7"/>
        <v>0</v>
      </c>
      <c r="AL10" s="172">
        <f t="shared" si="7"/>
        <v>0</v>
      </c>
      <c r="AM10" s="172">
        <f t="shared" si="7"/>
        <v>0</v>
      </c>
      <c r="AN10" s="172">
        <f t="shared" si="7"/>
        <v>0</v>
      </c>
      <c r="AO10" s="172">
        <f t="shared" si="7"/>
        <v>0</v>
      </c>
      <c r="AP10" s="17">
        <f>SUM(AJ10:AO10)</f>
        <v>0</v>
      </c>
      <c r="AQ10" s="11" t="s">
        <v>123</v>
      </c>
      <c r="AR10" s="12" t="s">
        <v>175</v>
      </c>
      <c r="AS10" s="16"/>
      <c r="AT10" s="120"/>
      <c r="AU10" s="450" t="s">
        <v>23</v>
      </c>
      <c r="AV10" s="450"/>
      <c r="AW10" s="450"/>
      <c r="AX10" s="450"/>
      <c r="AY10" s="172">
        <f t="shared" ref="AY10:BD10" si="8">ROUND(AY8*0.8*AY12,0)</f>
        <v>0</v>
      </c>
      <c r="AZ10" s="172">
        <f t="shared" si="8"/>
        <v>0</v>
      </c>
      <c r="BA10" s="172">
        <f t="shared" si="8"/>
        <v>0</v>
      </c>
      <c r="BB10" s="172">
        <f t="shared" si="8"/>
        <v>0</v>
      </c>
      <c r="BC10" s="172">
        <f t="shared" si="8"/>
        <v>0</v>
      </c>
      <c r="BD10" s="172">
        <f t="shared" si="8"/>
        <v>0</v>
      </c>
      <c r="BE10" s="17">
        <f>SUM(AY10:BD10)</f>
        <v>0</v>
      </c>
      <c r="BF10" s="11" t="s">
        <v>123</v>
      </c>
      <c r="BG10" s="12" t="s">
        <v>175</v>
      </c>
      <c r="BH10" s="16"/>
    </row>
    <row r="11" spans="1:60" ht="20.25" customHeight="1" thickBot="1">
      <c r="A11" s="18"/>
      <c r="B11" s="348" t="s">
        <v>22</v>
      </c>
      <c r="C11" s="348"/>
      <c r="D11" s="348"/>
      <c r="E11" s="348"/>
      <c r="F11" s="173">
        <f>ROUND(F8*0.2*F12,0)</f>
        <v>0</v>
      </c>
      <c r="G11" s="173">
        <f>ROUND(G8*0.2*G12,0)</f>
        <v>0</v>
      </c>
      <c r="H11" s="173">
        <f t="shared" ref="H11" si="9">ROUND(H8*0.2*H12,0)</f>
        <v>0</v>
      </c>
      <c r="I11" s="173">
        <f t="shared" ref="I11" si="10">ROUND(I8*0.2*I12,0)</f>
        <v>0</v>
      </c>
      <c r="J11" s="173">
        <f t="shared" ref="J11" si="11">ROUND(J8*0.2*J12,0)</f>
        <v>0</v>
      </c>
      <c r="K11" s="173">
        <f t="shared" ref="K11" si="12">ROUND(K8*0.2*K12,0)</f>
        <v>0</v>
      </c>
      <c r="L11" s="19">
        <f>SUM(F11:K11)</f>
        <v>0</v>
      </c>
      <c r="M11" s="11" t="s">
        <v>124</v>
      </c>
      <c r="N11" s="12" t="s">
        <v>176</v>
      </c>
      <c r="O11" s="16"/>
      <c r="P11" s="18"/>
      <c r="Q11" s="348" t="s">
        <v>22</v>
      </c>
      <c r="R11" s="348"/>
      <c r="S11" s="348"/>
      <c r="T11" s="348"/>
      <c r="U11" s="173">
        <f t="shared" ref="U11:Z11" si="13">ROUND(U8*0.2*U12,0)</f>
        <v>0</v>
      </c>
      <c r="V11" s="173">
        <f t="shared" si="13"/>
        <v>0</v>
      </c>
      <c r="W11" s="173">
        <f t="shared" si="13"/>
        <v>0</v>
      </c>
      <c r="X11" s="173">
        <f t="shared" si="13"/>
        <v>0</v>
      </c>
      <c r="Y11" s="173">
        <f t="shared" si="13"/>
        <v>0</v>
      </c>
      <c r="Z11" s="173">
        <f t="shared" si="13"/>
        <v>0</v>
      </c>
      <c r="AA11" s="19">
        <f>SUM(U11:Z11)</f>
        <v>0</v>
      </c>
      <c r="AB11" s="11" t="s">
        <v>124</v>
      </c>
      <c r="AC11" s="12" t="s">
        <v>176</v>
      </c>
      <c r="AD11" s="16"/>
      <c r="AE11" s="18"/>
      <c r="AF11" s="348" t="s">
        <v>22</v>
      </c>
      <c r="AG11" s="348"/>
      <c r="AH11" s="348"/>
      <c r="AI11" s="348"/>
      <c r="AJ11" s="173">
        <f t="shared" ref="AJ11:AO11" si="14">ROUND(AJ8*0.2*AJ12,0)</f>
        <v>0</v>
      </c>
      <c r="AK11" s="173">
        <f t="shared" si="14"/>
        <v>0</v>
      </c>
      <c r="AL11" s="173">
        <f t="shared" si="14"/>
        <v>0</v>
      </c>
      <c r="AM11" s="173">
        <f t="shared" si="14"/>
        <v>0</v>
      </c>
      <c r="AN11" s="173">
        <f t="shared" si="14"/>
        <v>0</v>
      </c>
      <c r="AO11" s="173">
        <f t="shared" si="14"/>
        <v>0</v>
      </c>
      <c r="AP11" s="19">
        <f>SUM(AJ11:AO11)</f>
        <v>0</v>
      </c>
      <c r="AQ11" s="11" t="s">
        <v>124</v>
      </c>
      <c r="AR11" s="12" t="s">
        <v>176</v>
      </c>
      <c r="AS11" s="16"/>
      <c r="AT11" s="18"/>
      <c r="AU11" s="348" t="s">
        <v>22</v>
      </c>
      <c r="AV11" s="348"/>
      <c r="AW11" s="348"/>
      <c r="AX11" s="348"/>
      <c r="AY11" s="173">
        <f t="shared" ref="AY11:BD11" si="15">ROUND(AY8*0.2*AY12,0)</f>
        <v>0</v>
      </c>
      <c r="AZ11" s="173">
        <f t="shared" si="15"/>
        <v>0</v>
      </c>
      <c r="BA11" s="173">
        <f t="shared" si="15"/>
        <v>0</v>
      </c>
      <c r="BB11" s="173">
        <f t="shared" si="15"/>
        <v>0</v>
      </c>
      <c r="BC11" s="173">
        <f t="shared" si="15"/>
        <v>0</v>
      </c>
      <c r="BD11" s="173">
        <f t="shared" si="15"/>
        <v>0</v>
      </c>
      <c r="BE11" s="19">
        <f>SUM(AY11:BD11)</f>
        <v>0</v>
      </c>
      <c r="BF11" s="11" t="s">
        <v>124</v>
      </c>
      <c r="BG11" s="12" t="s">
        <v>176</v>
      </c>
      <c r="BH11" s="16"/>
    </row>
    <row r="12" spans="1:60" ht="20.25" customHeight="1" thickBot="1">
      <c r="A12" s="349" t="s">
        <v>20</v>
      </c>
      <c r="B12" s="350"/>
      <c r="C12" s="350"/>
      <c r="D12" s="350"/>
      <c r="E12" s="350"/>
      <c r="F12" s="20">
        <f>IF(F8=0,0,0.9)</f>
        <v>0</v>
      </c>
      <c r="G12" s="20">
        <f>IF(G8=0,0,1)</f>
        <v>0</v>
      </c>
      <c r="H12" s="20">
        <f>IF(H8=0,0,1)</f>
        <v>0</v>
      </c>
      <c r="I12" s="20">
        <f>IF(I8=0,0,0.6)</f>
        <v>0</v>
      </c>
      <c r="J12" s="20">
        <f>IF(J8=0,0,0)</f>
        <v>0</v>
      </c>
      <c r="K12" s="20">
        <f>IF(K8=0,0,0)</f>
        <v>0</v>
      </c>
      <c r="L12" s="20">
        <f t="shared" ref="L12" si="16">IF(OR(L9=0,L9=""),0,L9/L8)</f>
        <v>0</v>
      </c>
      <c r="M12" s="11" t="s">
        <v>125</v>
      </c>
      <c r="N12" s="12" t="s">
        <v>127</v>
      </c>
      <c r="O12" s="16"/>
      <c r="P12" s="349" t="s">
        <v>20</v>
      </c>
      <c r="Q12" s="350"/>
      <c r="R12" s="350"/>
      <c r="S12" s="350"/>
      <c r="T12" s="350"/>
      <c r="U12" s="20">
        <f>IF(U8=0,0,0.9)</f>
        <v>0</v>
      </c>
      <c r="V12" s="20">
        <f>IF(V8=0,0,1)</f>
        <v>0</v>
      </c>
      <c r="W12" s="20">
        <f>IF(W8=0,0,1)</f>
        <v>0</v>
      </c>
      <c r="X12" s="20">
        <f>IF(X8=0,0,1)</f>
        <v>0</v>
      </c>
      <c r="Y12" s="20">
        <f>IF(Y8=0,0,0.7)</f>
        <v>0</v>
      </c>
      <c r="Z12" s="20">
        <f>IF(Z8=0,0,0)</f>
        <v>0</v>
      </c>
      <c r="AA12" s="20">
        <f>IF(OR(AA9=0,AA9=""),0,AA9/AA8)</f>
        <v>0</v>
      </c>
      <c r="AB12" s="11" t="s">
        <v>125</v>
      </c>
      <c r="AC12" s="12" t="s">
        <v>127</v>
      </c>
      <c r="AD12" s="16"/>
      <c r="AE12" s="349" t="s">
        <v>20</v>
      </c>
      <c r="AF12" s="350"/>
      <c r="AG12" s="350"/>
      <c r="AH12" s="350"/>
      <c r="AI12" s="350"/>
      <c r="AJ12" s="20">
        <f>IF(AJ8=0,0,0.9)</f>
        <v>0</v>
      </c>
      <c r="AK12" s="20">
        <f>IF(AK8=0,0,1)</f>
        <v>0</v>
      </c>
      <c r="AL12" s="20">
        <f>IF(AL8=0,0,1)</f>
        <v>0</v>
      </c>
      <c r="AM12" s="20">
        <f>IF(AM8=0,0,1)</f>
        <v>0</v>
      </c>
      <c r="AN12" s="20">
        <f>IF(AN8=0,0,1)</f>
        <v>0</v>
      </c>
      <c r="AO12" s="20">
        <f>IF(AO8=0,0,0.8)</f>
        <v>0</v>
      </c>
      <c r="AP12" s="20">
        <f>IF(OR(AP9=0,AP9=""),0,AP9/AP8)</f>
        <v>0</v>
      </c>
      <c r="AQ12" s="11" t="s">
        <v>125</v>
      </c>
      <c r="AR12" s="12" t="s">
        <v>127</v>
      </c>
      <c r="AS12" s="16"/>
      <c r="AT12" s="349" t="s">
        <v>20</v>
      </c>
      <c r="AU12" s="350"/>
      <c r="AV12" s="350"/>
      <c r="AW12" s="350"/>
      <c r="AX12" s="350"/>
      <c r="AY12" s="20">
        <f t="shared" ref="AY12:BD12" si="17">IF(AY8=0,0,1)</f>
        <v>0</v>
      </c>
      <c r="AZ12" s="20">
        <f t="shared" si="17"/>
        <v>0</v>
      </c>
      <c r="BA12" s="20">
        <f t="shared" si="17"/>
        <v>0</v>
      </c>
      <c r="BB12" s="20">
        <f t="shared" si="17"/>
        <v>0</v>
      </c>
      <c r="BC12" s="20">
        <f t="shared" si="17"/>
        <v>0</v>
      </c>
      <c r="BD12" s="20">
        <f t="shared" si="17"/>
        <v>0</v>
      </c>
      <c r="BE12" s="20">
        <f>IF(OR(BE9=0,BE9=""),0,BE9/BE8)</f>
        <v>0</v>
      </c>
      <c r="BF12" s="11" t="s">
        <v>125</v>
      </c>
      <c r="BG12" s="12" t="s">
        <v>127</v>
      </c>
      <c r="BH12" s="16"/>
    </row>
    <row r="13" spans="1:60" ht="20.25" customHeight="1" thickBot="1">
      <c r="A13" s="351" t="s">
        <v>121</v>
      </c>
      <c r="B13" s="352"/>
      <c r="C13" s="352"/>
      <c r="D13" s="352"/>
      <c r="E13" s="353"/>
      <c r="F13" s="20">
        <f>IF(OR(F10=0,F10=""),0,F10/F9)</f>
        <v>0</v>
      </c>
      <c r="G13" s="20">
        <f t="shared" ref="G13:L13" si="18">IF(OR(G10=0,G10=""),0,G10/G9)</f>
        <v>0</v>
      </c>
      <c r="H13" s="20">
        <f t="shared" si="18"/>
        <v>0</v>
      </c>
      <c r="I13" s="20">
        <f t="shared" si="18"/>
        <v>0</v>
      </c>
      <c r="J13" s="20">
        <f t="shared" si="18"/>
        <v>0</v>
      </c>
      <c r="K13" s="20">
        <f t="shared" si="18"/>
        <v>0</v>
      </c>
      <c r="L13" s="20">
        <f t="shared" si="18"/>
        <v>0</v>
      </c>
      <c r="M13" s="11" t="s">
        <v>126</v>
      </c>
      <c r="N13" s="12" t="s">
        <v>128</v>
      </c>
      <c r="O13" s="16"/>
      <c r="P13" s="351" t="s">
        <v>121</v>
      </c>
      <c r="Q13" s="352"/>
      <c r="R13" s="352"/>
      <c r="S13" s="352"/>
      <c r="T13" s="353"/>
      <c r="U13" s="20">
        <f t="shared" ref="U13:Z13" si="19">IF(OR(U10=0,U10=""),0,U10/U9)</f>
        <v>0</v>
      </c>
      <c r="V13" s="20">
        <f t="shared" si="19"/>
        <v>0</v>
      </c>
      <c r="W13" s="20">
        <f t="shared" si="19"/>
        <v>0</v>
      </c>
      <c r="X13" s="20">
        <f t="shared" si="19"/>
        <v>0</v>
      </c>
      <c r="Y13" s="20">
        <f t="shared" si="19"/>
        <v>0</v>
      </c>
      <c r="Z13" s="20">
        <f t="shared" si="19"/>
        <v>0</v>
      </c>
      <c r="AA13" s="20">
        <f>IF(OR(AA10=0,AA10=""),0,AA10/AA9)</f>
        <v>0</v>
      </c>
      <c r="AB13" s="11" t="s">
        <v>126</v>
      </c>
      <c r="AC13" s="12" t="s">
        <v>128</v>
      </c>
      <c r="AD13" s="16"/>
      <c r="AE13" s="351" t="s">
        <v>121</v>
      </c>
      <c r="AF13" s="352"/>
      <c r="AG13" s="352"/>
      <c r="AH13" s="352"/>
      <c r="AI13" s="353"/>
      <c r="AJ13" s="20">
        <f t="shared" ref="AJ13:AO13" si="20">IF(OR(AJ10=0,AJ10=""),0,AJ10/AJ9)</f>
        <v>0</v>
      </c>
      <c r="AK13" s="20">
        <f t="shared" si="20"/>
        <v>0</v>
      </c>
      <c r="AL13" s="20">
        <f t="shared" si="20"/>
        <v>0</v>
      </c>
      <c r="AM13" s="20">
        <f t="shared" si="20"/>
        <v>0</v>
      </c>
      <c r="AN13" s="20">
        <f t="shared" si="20"/>
        <v>0</v>
      </c>
      <c r="AO13" s="20">
        <f t="shared" si="20"/>
        <v>0</v>
      </c>
      <c r="AP13" s="20">
        <f>IF(OR(AP10=0,AP10=""),0,AP10/AP9)</f>
        <v>0</v>
      </c>
      <c r="AQ13" s="11" t="s">
        <v>126</v>
      </c>
      <c r="AR13" s="12" t="s">
        <v>128</v>
      </c>
      <c r="AS13" s="16"/>
      <c r="AT13" s="351" t="s">
        <v>121</v>
      </c>
      <c r="AU13" s="352"/>
      <c r="AV13" s="352"/>
      <c r="AW13" s="352"/>
      <c r="AX13" s="353"/>
      <c r="AY13" s="20">
        <f t="shared" ref="AY13:BD13" si="21">IF(OR(AY10=0,AY10=""),0,AY10/AY9)</f>
        <v>0</v>
      </c>
      <c r="AZ13" s="20">
        <f t="shared" si="21"/>
        <v>0</v>
      </c>
      <c r="BA13" s="20">
        <f t="shared" si="21"/>
        <v>0</v>
      </c>
      <c r="BB13" s="20">
        <f t="shared" si="21"/>
        <v>0</v>
      </c>
      <c r="BC13" s="20">
        <f t="shared" si="21"/>
        <v>0</v>
      </c>
      <c r="BD13" s="20">
        <f t="shared" si="21"/>
        <v>0</v>
      </c>
      <c r="BE13" s="20">
        <f>IF(OR(BE10=0,BE10=""),0,BE10/BE9)</f>
        <v>0</v>
      </c>
      <c r="BF13" s="11" t="s">
        <v>126</v>
      </c>
      <c r="BG13" s="12" t="s">
        <v>128</v>
      </c>
      <c r="BH13" s="16"/>
    </row>
    <row r="14" spans="1:60" ht="20.25" customHeight="1">
      <c r="A14" s="4"/>
      <c r="B14" s="4"/>
      <c r="C14" s="4"/>
      <c r="D14" s="4"/>
      <c r="E14" s="4"/>
      <c r="F14" s="2"/>
      <c r="G14" s="2"/>
      <c r="H14" s="2"/>
      <c r="I14" s="2"/>
      <c r="J14" s="2"/>
      <c r="K14" s="2"/>
      <c r="L14" s="2"/>
      <c r="M14" s="118"/>
      <c r="P14" s="4"/>
      <c r="Q14" s="4"/>
      <c r="R14" s="4"/>
      <c r="S14" s="4"/>
      <c r="T14" s="4"/>
      <c r="U14" s="2"/>
      <c r="V14" s="2"/>
      <c r="W14" s="2"/>
      <c r="X14" s="2"/>
      <c r="Y14" s="2"/>
      <c r="Z14" s="2"/>
      <c r="AA14" s="2"/>
      <c r="AB14" s="118"/>
      <c r="AE14" s="4"/>
      <c r="AF14" s="4"/>
      <c r="AG14" s="4"/>
      <c r="AH14" s="4"/>
      <c r="AI14" s="4"/>
      <c r="AJ14" s="2"/>
      <c r="AK14" s="2"/>
      <c r="AL14" s="2"/>
      <c r="AM14" s="2"/>
      <c r="AN14" s="2"/>
      <c r="AO14" s="2"/>
      <c r="AP14" s="2"/>
      <c r="AQ14" s="118"/>
      <c r="AT14" s="4"/>
      <c r="AU14" s="4"/>
      <c r="AV14" s="4"/>
      <c r="AW14" s="4"/>
      <c r="AX14" s="4"/>
      <c r="AY14" s="2"/>
      <c r="AZ14" s="2"/>
      <c r="BA14" s="2"/>
      <c r="BB14" s="2"/>
      <c r="BC14" s="2"/>
      <c r="BD14" s="2"/>
      <c r="BE14" s="2"/>
      <c r="BF14" s="118"/>
    </row>
    <row r="15" spans="1:60" ht="20.25" customHeight="1" thickBot="1">
      <c r="A15" s="119" t="s">
        <v>118</v>
      </c>
      <c r="B15" s="4"/>
      <c r="C15" s="4"/>
      <c r="D15" s="4"/>
      <c r="E15" s="4"/>
      <c r="F15" s="2"/>
      <c r="G15" s="2"/>
      <c r="H15" s="2"/>
      <c r="I15" s="2"/>
      <c r="J15" s="2"/>
      <c r="K15" s="2"/>
      <c r="L15" s="2"/>
      <c r="M15" s="118"/>
      <c r="P15" s="119" t="s">
        <v>118</v>
      </c>
      <c r="Q15" s="4"/>
      <c r="R15" s="4"/>
      <c r="S15" s="4"/>
      <c r="T15" s="4"/>
      <c r="U15" s="2"/>
      <c r="V15" s="2"/>
      <c r="W15" s="2"/>
      <c r="X15" s="2"/>
      <c r="Y15" s="2"/>
      <c r="Z15" s="2"/>
      <c r="AA15" s="2"/>
      <c r="AB15" s="118"/>
      <c r="AE15" s="119" t="s">
        <v>118</v>
      </c>
      <c r="AF15" s="4"/>
      <c r="AG15" s="4"/>
      <c r="AH15" s="4"/>
      <c r="AI15" s="4"/>
      <c r="AJ15" s="2"/>
      <c r="AK15" s="2"/>
      <c r="AL15" s="2"/>
      <c r="AM15" s="2"/>
      <c r="AN15" s="2"/>
      <c r="AO15" s="2"/>
      <c r="AP15" s="2"/>
      <c r="AQ15" s="118"/>
      <c r="AT15" s="119" t="s">
        <v>118</v>
      </c>
      <c r="AU15" s="4"/>
      <c r="AV15" s="4"/>
      <c r="AW15" s="4"/>
      <c r="AX15" s="4"/>
      <c r="AY15" s="2"/>
      <c r="AZ15" s="2"/>
      <c r="BA15" s="2"/>
      <c r="BB15" s="2"/>
      <c r="BC15" s="2"/>
      <c r="BD15" s="2"/>
      <c r="BE15" s="2"/>
      <c r="BF15" s="118"/>
    </row>
    <row r="16" spans="1:60" ht="20.25" customHeight="1">
      <c r="A16" s="411" t="s">
        <v>27</v>
      </c>
      <c r="B16" s="399"/>
      <c r="C16" s="399"/>
      <c r="D16" s="399"/>
      <c r="E16" s="400"/>
      <c r="F16" s="445" t="s">
        <v>36</v>
      </c>
      <c r="G16" s="446"/>
      <c r="H16" s="447"/>
      <c r="I16" s="11" t="s">
        <v>129</v>
      </c>
      <c r="J16" s="12" t="s">
        <v>177</v>
      </c>
      <c r="K16" s="21"/>
      <c r="L16" s="21"/>
      <c r="M16" s="118"/>
      <c r="N16" s="22"/>
      <c r="O16" s="23"/>
      <c r="P16" s="411" t="s">
        <v>27</v>
      </c>
      <c r="Q16" s="399"/>
      <c r="R16" s="399"/>
      <c r="S16" s="399"/>
      <c r="T16" s="400"/>
      <c r="U16" s="445" t="s">
        <v>36</v>
      </c>
      <c r="V16" s="446"/>
      <c r="W16" s="447"/>
      <c r="X16" s="11" t="s">
        <v>129</v>
      </c>
      <c r="Y16" s="12" t="s">
        <v>177</v>
      </c>
      <c r="Z16" s="21"/>
      <c r="AA16" s="21"/>
      <c r="AB16" s="118"/>
      <c r="AC16" s="22"/>
      <c r="AD16" s="23"/>
      <c r="AE16" s="411" t="s">
        <v>27</v>
      </c>
      <c r="AF16" s="399"/>
      <c r="AG16" s="399"/>
      <c r="AH16" s="399"/>
      <c r="AI16" s="400"/>
      <c r="AJ16" s="445" t="s">
        <v>36</v>
      </c>
      <c r="AK16" s="446"/>
      <c r="AL16" s="447"/>
      <c r="AM16" s="11" t="s">
        <v>129</v>
      </c>
      <c r="AN16" s="12" t="s">
        <v>177</v>
      </c>
      <c r="AO16" s="21"/>
      <c r="AP16" s="21"/>
      <c r="AQ16" s="118"/>
      <c r="AR16" s="22"/>
      <c r="AS16" s="23"/>
      <c r="AT16" s="411" t="s">
        <v>27</v>
      </c>
      <c r="AU16" s="399"/>
      <c r="AV16" s="399"/>
      <c r="AW16" s="399"/>
      <c r="AX16" s="400"/>
      <c r="AY16" s="445" t="s">
        <v>35</v>
      </c>
      <c r="AZ16" s="446"/>
      <c r="BA16" s="447"/>
      <c r="BB16" s="11" t="s">
        <v>129</v>
      </c>
      <c r="BC16" s="12" t="s">
        <v>181</v>
      </c>
      <c r="BD16" s="21"/>
      <c r="BE16" s="21"/>
      <c r="BF16" s="118"/>
      <c r="BG16" s="22"/>
      <c r="BH16" s="23"/>
    </row>
    <row r="17" spans="1:60" ht="20.25" customHeight="1">
      <c r="A17" s="417" t="s">
        <v>21</v>
      </c>
      <c r="B17" s="418"/>
      <c r="C17" s="418"/>
      <c r="D17" s="418"/>
      <c r="E17" s="419"/>
      <c r="F17" s="420">
        <f>IF(F16="1年未満",8,IF(F16="1年以上 2年未満",9,IF(F16="2年以上 3年未満",10,IF(F16="3年以上 4年未満",11,IF(F16="4年以上 5年未満",12,IF(F16="5年以上 6年未満",13,IF(F16="6年以上 7年未満",14,IF(F16="7年以上 8年未満",15,IF(F16="8年以上 9年未満",16,IF(F16="9年以上 10年未満",17,IF(F16="10年以上 11年未満",18,IF(F16="11年以上",19))))))))))))</f>
        <v>10</v>
      </c>
      <c r="G17" s="421"/>
      <c r="H17" s="422"/>
      <c r="I17" s="11" t="s">
        <v>130</v>
      </c>
      <c r="J17" s="12" t="s">
        <v>148</v>
      </c>
      <c r="K17" s="21"/>
      <c r="L17" s="21"/>
      <c r="M17" s="118"/>
      <c r="N17" s="22"/>
      <c r="O17" s="23"/>
      <c r="P17" s="417" t="s">
        <v>21</v>
      </c>
      <c r="Q17" s="418"/>
      <c r="R17" s="418"/>
      <c r="S17" s="418"/>
      <c r="T17" s="419"/>
      <c r="U17" s="420">
        <f>IF(U16="1年未満",8,IF(U16="1年以上 2年未満",9,IF(U16="2年以上 3年未満",10,IF(U16="3年以上 4年未満",11,IF(U16="4年以上 5年未満",12,IF(U16="5年以上 6年未満",13,IF(U16="6年以上 7年未満",14,IF(U16="7年以上 8年未満",15,IF(U16="8年以上 9年未満",16,IF(U16="9年以上 10年未満",17,IF(U16="10年以上 11年未満",18,IF(U16="11年以上",19))))))))))))</f>
        <v>10</v>
      </c>
      <c r="V17" s="421"/>
      <c r="W17" s="422"/>
      <c r="X17" s="11" t="s">
        <v>130</v>
      </c>
      <c r="Y17" s="12" t="s">
        <v>148</v>
      </c>
      <c r="Z17" s="21"/>
      <c r="AA17" s="21"/>
      <c r="AB17" s="118"/>
      <c r="AC17" s="22"/>
      <c r="AD17" s="23"/>
      <c r="AE17" s="417" t="s">
        <v>21</v>
      </c>
      <c r="AF17" s="418"/>
      <c r="AG17" s="418"/>
      <c r="AH17" s="418"/>
      <c r="AI17" s="419"/>
      <c r="AJ17" s="420">
        <f>IF(AJ16="1年未満",8,IF(AJ16="1年以上 2年未満",9,IF(AJ16="2年以上 3年未満",10,IF(AJ16="3年以上 4年未満",11,IF(AJ16="4年以上 5年未満",12,IF(AJ16="5年以上 6年未満",13,IF(AJ16="6年以上 7年未満",14,IF(AJ16="7年以上 8年未満",15,IF(AJ16="8年以上 9年未満",16,IF(AJ16="9年以上 10年未満",17,IF(AJ16="10年以上 11年未満",18,IF(AJ16="11年以上",19))))))))))))</f>
        <v>10</v>
      </c>
      <c r="AK17" s="421"/>
      <c r="AL17" s="422"/>
      <c r="AM17" s="11" t="s">
        <v>130</v>
      </c>
      <c r="AN17" s="12" t="s">
        <v>148</v>
      </c>
      <c r="AO17" s="21"/>
      <c r="AP17" s="21"/>
      <c r="AQ17" s="118"/>
      <c r="AR17" s="22"/>
      <c r="AS17" s="23"/>
      <c r="AT17" s="417" t="s">
        <v>21</v>
      </c>
      <c r="AU17" s="418"/>
      <c r="AV17" s="418"/>
      <c r="AW17" s="418"/>
      <c r="AX17" s="419"/>
      <c r="AY17" s="420">
        <f>IF(AY16="1年未満",8,IF(AY16="1年以上 2年未満",9,IF(AY16="2年以上 3年未満",10,IF(AY16="3年以上 4年未満",11,IF(AY16="4年以上 5年未満",12,IF(AY16="5年以上 6年未満",13,IF(AY16="6年以上 7年未満",14,IF(AY16="7年以上 8年未満",15,IF(AY16="8年以上 9年未満",16,IF(AY16="9年以上 10年未満",17,IF(AY16="10年以上 11年未満",18,IF(AY16="11年以上",19))))))))))))</f>
        <v>11</v>
      </c>
      <c r="AZ17" s="421"/>
      <c r="BA17" s="422"/>
      <c r="BB17" s="11" t="s">
        <v>130</v>
      </c>
      <c r="BC17" s="12" t="s">
        <v>148</v>
      </c>
      <c r="BD17" s="21"/>
      <c r="BE17" s="21"/>
      <c r="BF17" s="118"/>
      <c r="BG17" s="22"/>
      <c r="BH17" s="23"/>
    </row>
    <row r="18" spans="1:60" ht="20.25" customHeight="1">
      <c r="A18" s="24"/>
      <c r="B18" s="423" t="s">
        <v>18</v>
      </c>
      <c r="C18" s="424"/>
      <c r="D18" s="424"/>
      <c r="E18" s="425"/>
      <c r="F18" s="426">
        <f>F17-F19</f>
        <v>4</v>
      </c>
      <c r="G18" s="427"/>
      <c r="H18" s="428"/>
      <c r="I18" s="11" t="s">
        <v>131</v>
      </c>
      <c r="J18" s="12" t="s">
        <v>133</v>
      </c>
      <c r="K18" s="21"/>
      <c r="L18" s="21"/>
      <c r="M18" s="118"/>
      <c r="N18" s="22"/>
      <c r="O18" s="23"/>
      <c r="P18" s="24"/>
      <c r="Q18" s="423" t="s">
        <v>18</v>
      </c>
      <c r="R18" s="424"/>
      <c r="S18" s="424"/>
      <c r="T18" s="425"/>
      <c r="U18" s="426">
        <f>U17-U19</f>
        <v>4</v>
      </c>
      <c r="V18" s="427"/>
      <c r="W18" s="428"/>
      <c r="X18" s="11" t="s">
        <v>131</v>
      </c>
      <c r="Y18" s="12" t="s">
        <v>133</v>
      </c>
      <c r="Z18" s="21"/>
      <c r="AA18" s="21"/>
      <c r="AB18" s="118"/>
      <c r="AC18" s="22"/>
      <c r="AD18" s="23"/>
      <c r="AE18" s="24"/>
      <c r="AF18" s="423" t="s">
        <v>18</v>
      </c>
      <c r="AG18" s="424"/>
      <c r="AH18" s="424"/>
      <c r="AI18" s="425"/>
      <c r="AJ18" s="426">
        <f>AJ17-AJ19</f>
        <v>4</v>
      </c>
      <c r="AK18" s="427"/>
      <c r="AL18" s="428"/>
      <c r="AM18" s="11" t="s">
        <v>131</v>
      </c>
      <c r="AN18" s="12" t="s">
        <v>133</v>
      </c>
      <c r="AO18" s="21"/>
      <c r="AP18" s="21"/>
      <c r="AQ18" s="118"/>
      <c r="AR18" s="22"/>
      <c r="AS18" s="23"/>
      <c r="AT18" s="24"/>
      <c r="AU18" s="423" t="s">
        <v>18</v>
      </c>
      <c r="AV18" s="424"/>
      <c r="AW18" s="424"/>
      <c r="AX18" s="425"/>
      <c r="AY18" s="426">
        <f>AY17-AY19</f>
        <v>5</v>
      </c>
      <c r="AZ18" s="427"/>
      <c r="BA18" s="428"/>
      <c r="BB18" s="11" t="s">
        <v>131</v>
      </c>
      <c r="BC18" s="12" t="s">
        <v>133</v>
      </c>
      <c r="BD18" s="21"/>
      <c r="BE18" s="21"/>
      <c r="BF18" s="118"/>
      <c r="BG18" s="22"/>
      <c r="BH18" s="23"/>
    </row>
    <row r="19" spans="1:60" ht="20.25" customHeight="1" thickBot="1">
      <c r="A19" s="25"/>
      <c r="B19" s="429" t="s">
        <v>19</v>
      </c>
      <c r="C19" s="430"/>
      <c r="D19" s="430"/>
      <c r="E19" s="431"/>
      <c r="F19" s="432">
        <f>IF(F16="11年以上",7,6)</f>
        <v>6</v>
      </c>
      <c r="G19" s="433"/>
      <c r="H19" s="434"/>
      <c r="I19" s="11" t="s">
        <v>132</v>
      </c>
      <c r="J19" s="12" t="s">
        <v>186</v>
      </c>
      <c r="K19" s="21"/>
      <c r="L19" s="21"/>
      <c r="M19" s="118"/>
      <c r="N19" s="22"/>
      <c r="O19" s="23"/>
      <c r="P19" s="25"/>
      <c r="Q19" s="429" t="s">
        <v>19</v>
      </c>
      <c r="R19" s="430"/>
      <c r="S19" s="430"/>
      <c r="T19" s="431"/>
      <c r="U19" s="432">
        <f>IF(U16="11年以上",7,6)</f>
        <v>6</v>
      </c>
      <c r="V19" s="433"/>
      <c r="W19" s="434"/>
      <c r="X19" s="11" t="s">
        <v>132</v>
      </c>
      <c r="Y19" s="12" t="s">
        <v>186</v>
      </c>
      <c r="Z19" s="21"/>
      <c r="AA19" s="21"/>
      <c r="AB19" s="118"/>
      <c r="AC19" s="22"/>
      <c r="AD19" s="23"/>
      <c r="AE19" s="25"/>
      <c r="AF19" s="429" t="s">
        <v>19</v>
      </c>
      <c r="AG19" s="430"/>
      <c r="AH19" s="430"/>
      <c r="AI19" s="431"/>
      <c r="AJ19" s="432">
        <f>IF(AJ16="11年以上",7,6)</f>
        <v>6</v>
      </c>
      <c r="AK19" s="433"/>
      <c r="AL19" s="434"/>
      <c r="AM19" s="11" t="s">
        <v>132</v>
      </c>
      <c r="AN19" s="12" t="s">
        <v>186</v>
      </c>
      <c r="AO19" s="21"/>
      <c r="AP19" s="21"/>
      <c r="AQ19" s="118"/>
      <c r="AR19" s="22"/>
      <c r="AS19" s="23"/>
      <c r="AT19" s="25"/>
      <c r="AU19" s="429" t="s">
        <v>19</v>
      </c>
      <c r="AV19" s="430"/>
      <c r="AW19" s="430"/>
      <c r="AX19" s="431"/>
      <c r="AY19" s="432">
        <f>IF(AY16="11年以上",7,6)</f>
        <v>6</v>
      </c>
      <c r="AZ19" s="433"/>
      <c r="BA19" s="434"/>
      <c r="BB19" s="11" t="s">
        <v>132</v>
      </c>
      <c r="BC19" s="12" t="s">
        <v>186</v>
      </c>
      <c r="BD19" s="21"/>
      <c r="BE19" s="21"/>
      <c r="BF19" s="118"/>
      <c r="BG19" s="22"/>
      <c r="BH19" s="23"/>
    </row>
    <row r="20" spans="1:60" ht="20.25" customHeight="1">
      <c r="A20" s="415"/>
      <c r="B20" s="415"/>
      <c r="C20" s="415"/>
      <c r="D20" s="415"/>
      <c r="E20" s="415"/>
      <c r="F20" s="26"/>
      <c r="G20" s="7"/>
      <c r="H20" s="2"/>
      <c r="I20" s="2"/>
      <c r="J20" s="2"/>
      <c r="K20" s="2"/>
      <c r="L20" s="2"/>
      <c r="M20" s="27"/>
      <c r="P20" s="415"/>
      <c r="Q20" s="415"/>
      <c r="R20" s="415"/>
      <c r="S20" s="415"/>
      <c r="T20" s="415"/>
      <c r="U20" s="26"/>
      <c r="V20" s="7"/>
      <c r="W20" s="2"/>
      <c r="X20" s="2"/>
      <c r="Y20" s="2"/>
      <c r="Z20" s="2"/>
      <c r="AA20" s="2"/>
      <c r="AB20" s="27"/>
      <c r="AE20" s="415"/>
      <c r="AF20" s="415"/>
      <c r="AG20" s="415"/>
      <c r="AH20" s="415"/>
      <c r="AI20" s="415"/>
      <c r="AJ20" s="26"/>
      <c r="AK20" s="7"/>
      <c r="AL20" s="2"/>
      <c r="AM20" s="2"/>
      <c r="AN20" s="2"/>
      <c r="AO20" s="2"/>
      <c r="AP20" s="2"/>
      <c r="AQ20" s="27"/>
      <c r="AT20" s="415"/>
      <c r="AU20" s="415"/>
      <c r="AV20" s="415"/>
      <c r="AW20" s="415"/>
      <c r="AX20" s="415"/>
      <c r="AY20" s="26"/>
      <c r="AZ20" s="7"/>
      <c r="BA20" s="2"/>
      <c r="BB20" s="2"/>
      <c r="BC20" s="2"/>
      <c r="BD20" s="2"/>
      <c r="BE20" s="2"/>
      <c r="BF20" s="27"/>
    </row>
    <row r="21" spans="1:60" ht="20.25" customHeight="1" thickBot="1">
      <c r="A21" s="416" t="s">
        <v>51</v>
      </c>
      <c r="B21" s="416"/>
      <c r="C21" s="416"/>
      <c r="D21" s="416"/>
      <c r="E21" s="416"/>
      <c r="F21" s="2"/>
      <c r="G21" s="2"/>
      <c r="H21" s="2"/>
      <c r="I21" s="2"/>
      <c r="J21" s="2"/>
      <c r="K21" s="2"/>
      <c r="L21" s="2"/>
      <c r="M21" s="2"/>
      <c r="P21" s="416" t="s">
        <v>51</v>
      </c>
      <c r="Q21" s="416"/>
      <c r="R21" s="416"/>
      <c r="S21" s="416"/>
      <c r="T21" s="416"/>
      <c r="U21" s="2"/>
      <c r="V21" s="2"/>
      <c r="W21" s="2"/>
      <c r="X21" s="2"/>
      <c r="Y21" s="2"/>
      <c r="Z21" s="2"/>
      <c r="AA21" s="2"/>
      <c r="AB21" s="2"/>
      <c r="AE21" s="416" t="s">
        <v>51</v>
      </c>
      <c r="AF21" s="416"/>
      <c r="AG21" s="416"/>
      <c r="AH21" s="416"/>
      <c r="AI21" s="416"/>
      <c r="AJ21" s="2"/>
      <c r="AK21" s="2"/>
      <c r="AL21" s="2"/>
      <c r="AM21" s="2"/>
      <c r="AN21" s="2"/>
      <c r="AO21" s="2"/>
      <c r="AP21" s="2"/>
      <c r="AQ21" s="2"/>
      <c r="AT21" s="416" t="s">
        <v>51</v>
      </c>
      <c r="AU21" s="416"/>
      <c r="AV21" s="416"/>
      <c r="AW21" s="416"/>
      <c r="AX21" s="416"/>
      <c r="AY21" s="2"/>
      <c r="AZ21" s="2"/>
      <c r="BA21" s="2"/>
      <c r="BB21" s="2"/>
      <c r="BC21" s="2"/>
      <c r="BD21" s="2"/>
      <c r="BE21" s="2"/>
      <c r="BF21" s="2"/>
    </row>
    <row r="22" spans="1:60" ht="20.25" customHeight="1">
      <c r="A22" s="28" t="s">
        <v>41</v>
      </c>
      <c r="B22" s="29"/>
      <c r="C22" s="29"/>
      <c r="D22" s="29"/>
      <c r="E22" s="29"/>
      <c r="F22" s="401" t="s">
        <v>173</v>
      </c>
      <c r="G22" s="402"/>
      <c r="H22" s="403"/>
      <c r="I22" s="127"/>
      <c r="J22" s="128"/>
      <c r="K22" s="128"/>
      <c r="L22" s="128"/>
      <c r="M22" s="121"/>
      <c r="N22" s="30"/>
      <c r="O22" s="31"/>
      <c r="P22" s="28" t="s">
        <v>41</v>
      </c>
      <c r="Q22" s="29"/>
      <c r="R22" s="29"/>
      <c r="S22" s="29"/>
      <c r="T22" s="29"/>
      <c r="U22" s="401" t="s">
        <v>173</v>
      </c>
      <c r="V22" s="402"/>
      <c r="W22" s="403"/>
      <c r="X22" s="127"/>
      <c r="Y22" s="128"/>
      <c r="Z22" s="128"/>
      <c r="AA22" s="128"/>
      <c r="AB22" s="121"/>
      <c r="AC22" s="30"/>
      <c r="AD22" s="31"/>
      <c r="AE22" s="28" t="s">
        <v>41</v>
      </c>
      <c r="AF22" s="29"/>
      <c r="AG22" s="29"/>
      <c r="AH22" s="29"/>
      <c r="AI22" s="29"/>
      <c r="AJ22" s="401" t="s">
        <v>173</v>
      </c>
      <c r="AK22" s="402"/>
      <c r="AL22" s="403"/>
      <c r="AM22" s="127"/>
      <c r="AN22" s="128"/>
      <c r="AO22" s="128"/>
      <c r="AP22" s="128"/>
      <c r="AQ22" s="121"/>
      <c r="AR22" s="30"/>
      <c r="AS22" s="31"/>
      <c r="AT22" s="28" t="s">
        <v>41</v>
      </c>
      <c r="AU22" s="29"/>
      <c r="AV22" s="29"/>
      <c r="AW22" s="29"/>
      <c r="AX22" s="29"/>
      <c r="AY22" s="401" t="s">
        <v>173</v>
      </c>
      <c r="AZ22" s="402"/>
      <c r="BA22" s="403"/>
      <c r="BB22" s="127"/>
      <c r="BC22" s="128"/>
      <c r="BD22" s="128"/>
      <c r="BE22" s="128"/>
      <c r="BF22" s="121"/>
      <c r="BG22" s="30"/>
      <c r="BH22" s="31"/>
    </row>
    <row r="23" spans="1:60" ht="20.25" customHeight="1">
      <c r="A23" s="185" t="s">
        <v>44</v>
      </c>
      <c r="B23" s="33"/>
      <c r="C23" s="33"/>
      <c r="D23" s="33"/>
      <c r="E23" s="33"/>
      <c r="F23" s="395" t="s">
        <v>50</v>
      </c>
      <c r="G23" s="396"/>
      <c r="H23" s="397"/>
      <c r="I23" s="125"/>
      <c r="J23" s="126" t="s">
        <v>178</v>
      </c>
      <c r="K23" s="126"/>
      <c r="L23" s="126"/>
      <c r="M23" s="126"/>
      <c r="N23" s="30"/>
      <c r="O23" s="31"/>
      <c r="P23" s="185" t="s">
        <v>44</v>
      </c>
      <c r="Q23" s="33"/>
      <c r="R23" s="33"/>
      <c r="S23" s="33"/>
      <c r="T23" s="33"/>
      <c r="U23" s="395"/>
      <c r="V23" s="396"/>
      <c r="W23" s="397"/>
      <c r="X23" s="125"/>
      <c r="Y23" s="126" t="s">
        <v>178</v>
      </c>
      <c r="Z23" s="126"/>
      <c r="AA23" s="126"/>
      <c r="AB23" s="126"/>
      <c r="AC23" s="30"/>
      <c r="AD23" s="31"/>
      <c r="AE23" s="185" t="s">
        <v>44</v>
      </c>
      <c r="AF23" s="33"/>
      <c r="AG23" s="33"/>
      <c r="AH23" s="33"/>
      <c r="AI23" s="33"/>
      <c r="AJ23" s="395"/>
      <c r="AK23" s="396"/>
      <c r="AL23" s="397"/>
      <c r="AM23" s="125"/>
      <c r="AN23" s="126" t="s">
        <v>178</v>
      </c>
      <c r="AO23" s="126"/>
      <c r="AP23" s="126"/>
      <c r="AQ23" s="126"/>
      <c r="AR23" s="30"/>
      <c r="AS23" s="31"/>
      <c r="AT23" s="185" t="s">
        <v>44</v>
      </c>
      <c r="AU23" s="33"/>
      <c r="AV23" s="33"/>
      <c r="AW23" s="33"/>
      <c r="AX23" s="33"/>
      <c r="AY23" s="395"/>
      <c r="AZ23" s="396"/>
      <c r="BA23" s="397"/>
      <c r="BB23" s="125"/>
      <c r="BC23" s="126" t="s">
        <v>178</v>
      </c>
      <c r="BD23" s="126"/>
      <c r="BE23" s="126"/>
      <c r="BF23" s="126"/>
      <c r="BG23" s="30"/>
      <c r="BH23" s="31"/>
    </row>
    <row r="24" spans="1:60" ht="20.25" customHeight="1" thickBot="1">
      <c r="A24" s="186" t="s">
        <v>45</v>
      </c>
      <c r="B24" s="34"/>
      <c r="C24" s="34"/>
      <c r="D24" s="34"/>
      <c r="E24" s="34"/>
      <c r="F24" s="380" t="s">
        <v>173</v>
      </c>
      <c r="G24" s="381"/>
      <c r="H24" s="382"/>
      <c r="I24" s="127"/>
      <c r="J24" s="128"/>
      <c r="K24" s="128"/>
      <c r="L24" s="128"/>
      <c r="M24" s="121"/>
      <c r="N24" s="30"/>
      <c r="O24" s="31"/>
      <c r="P24" s="186" t="s">
        <v>45</v>
      </c>
      <c r="Q24" s="34"/>
      <c r="R24" s="34"/>
      <c r="S24" s="34"/>
      <c r="T24" s="34"/>
      <c r="U24" s="380"/>
      <c r="V24" s="381"/>
      <c r="W24" s="382"/>
      <c r="X24" s="127"/>
      <c r="Y24" s="128"/>
      <c r="Z24" s="128"/>
      <c r="AA24" s="128"/>
      <c r="AB24" s="121"/>
      <c r="AC24" s="30"/>
      <c r="AD24" s="31"/>
      <c r="AE24" s="186" t="s">
        <v>45</v>
      </c>
      <c r="AF24" s="34"/>
      <c r="AG24" s="34"/>
      <c r="AH24" s="34"/>
      <c r="AI24" s="34"/>
      <c r="AJ24" s="380"/>
      <c r="AK24" s="381"/>
      <c r="AL24" s="382"/>
      <c r="AM24" s="127"/>
      <c r="AN24" s="128"/>
      <c r="AO24" s="128"/>
      <c r="AP24" s="128"/>
      <c r="AQ24" s="121"/>
      <c r="AR24" s="30"/>
      <c r="AS24" s="31"/>
      <c r="AT24" s="186" t="s">
        <v>45</v>
      </c>
      <c r="AU24" s="34"/>
      <c r="AV24" s="34"/>
      <c r="AW24" s="34"/>
      <c r="AX24" s="34"/>
      <c r="AY24" s="380"/>
      <c r="AZ24" s="381"/>
      <c r="BA24" s="382"/>
      <c r="BB24" s="127"/>
      <c r="BC24" s="128"/>
      <c r="BD24" s="128"/>
      <c r="BE24" s="128"/>
      <c r="BF24" s="121"/>
      <c r="BG24" s="30"/>
      <c r="BH24" s="31"/>
    </row>
    <row r="25" spans="1:60" ht="20.25" customHeight="1">
      <c r="A25" s="4"/>
      <c r="G25" s="2"/>
      <c r="H25" s="2"/>
      <c r="I25" s="2"/>
      <c r="J25" s="2"/>
      <c r="K25" s="2"/>
      <c r="L25" s="2"/>
      <c r="M25" s="30"/>
      <c r="N25" s="31"/>
      <c r="O25" s="32"/>
      <c r="P25" s="4"/>
      <c r="V25" s="2"/>
      <c r="W25" s="2"/>
      <c r="X25" s="2"/>
      <c r="Y25" s="2"/>
      <c r="Z25" s="2"/>
      <c r="AA25" s="2"/>
      <c r="AB25" s="30"/>
      <c r="AC25" s="31"/>
      <c r="AD25" s="32"/>
      <c r="AE25" s="4"/>
      <c r="AK25" s="2"/>
      <c r="AL25" s="2"/>
      <c r="AM25" s="2"/>
      <c r="AN25" s="2"/>
      <c r="AO25" s="2"/>
      <c r="AP25" s="2"/>
      <c r="AQ25" s="30"/>
      <c r="AR25" s="31"/>
      <c r="AS25" s="32"/>
      <c r="AT25" s="4"/>
      <c r="AZ25" s="2"/>
      <c r="BA25" s="2"/>
      <c r="BB25" s="2"/>
      <c r="BC25" s="2"/>
      <c r="BD25" s="2"/>
      <c r="BE25" s="2"/>
      <c r="BF25" s="30"/>
      <c r="BG25" s="31"/>
      <c r="BH25" s="32"/>
    </row>
    <row r="26" spans="1:60" ht="20.25" customHeight="1" thickBot="1">
      <c r="A26" s="119" t="s">
        <v>66</v>
      </c>
      <c r="B26" s="4"/>
      <c r="C26" s="4"/>
      <c r="D26" s="4"/>
      <c r="E26" s="4"/>
      <c r="F26" s="27"/>
      <c r="G26" s="2"/>
      <c r="H26" s="2"/>
      <c r="I26" s="2"/>
      <c r="J26" s="2"/>
      <c r="K26" s="2"/>
      <c r="L26" s="2"/>
      <c r="M26" s="30"/>
      <c r="N26" s="31"/>
      <c r="O26" s="32"/>
      <c r="P26" s="119" t="s">
        <v>66</v>
      </c>
      <c r="Q26" s="4"/>
      <c r="R26" s="4"/>
      <c r="S26" s="4"/>
      <c r="T26" s="4"/>
      <c r="U26" s="27"/>
      <c r="V26" s="2"/>
      <c r="W26" s="2"/>
      <c r="X26" s="2"/>
      <c r="Y26" s="2"/>
      <c r="Z26" s="2"/>
      <c r="AA26" s="2"/>
      <c r="AB26" s="30"/>
      <c r="AC26" s="31"/>
      <c r="AD26" s="32"/>
      <c r="AE26" s="119" t="s">
        <v>66</v>
      </c>
      <c r="AF26" s="4"/>
      <c r="AG26" s="4"/>
      <c r="AH26" s="4"/>
      <c r="AI26" s="4"/>
      <c r="AJ26" s="27"/>
      <c r="AK26" s="2"/>
      <c r="AL26" s="2"/>
      <c r="AM26" s="2"/>
      <c r="AN26" s="2"/>
      <c r="AO26" s="2"/>
      <c r="AP26" s="2"/>
      <c r="AQ26" s="30"/>
      <c r="AR26" s="31"/>
      <c r="AS26" s="32"/>
      <c r="AT26" s="119" t="s">
        <v>66</v>
      </c>
      <c r="AU26" s="4"/>
      <c r="AV26" s="4"/>
      <c r="AW26" s="4"/>
      <c r="AX26" s="4"/>
      <c r="AY26" s="27"/>
      <c r="AZ26" s="2"/>
      <c r="BA26" s="2"/>
      <c r="BB26" s="2"/>
      <c r="BC26" s="2"/>
      <c r="BD26" s="2"/>
      <c r="BE26" s="2"/>
      <c r="BF26" s="30"/>
      <c r="BG26" s="31"/>
      <c r="BH26" s="32"/>
    </row>
    <row r="27" spans="1:60" ht="20.25" customHeight="1">
      <c r="A27" s="398" t="s">
        <v>53</v>
      </c>
      <c r="B27" s="399"/>
      <c r="C27" s="399"/>
      <c r="D27" s="399"/>
      <c r="E27" s="400"/>
      <c r="F27" s="401" t="s">
        <v>179</v>
      </c>
      <c r="G27" s="402"/>
      <c r="H27" s="403"/>
      <c r="I27" s="404" t="s">
        <v>188</v>
      </c>
      <c r="J27" s="405"/>
      <c r="K27" s="406" t="s">
        <v>50</v>
      </c>
      <c r="L27" s="407"/>
      <c r="M27" s="408"/>
      <c r="N27" s="413" t="s">
        <v>160</v>
      </c>
      <c r="O27" s="414"/>
      <c r="P27" s="398" t="s">
        <v>53</v>
      </c>
      <c r="Q27" s="399"/>
      <c r="R27" s="399"/>
      <c r="S27" s="399"/>
      <c r="T27" s="400"/>
      <c r="U27" s="401" t="s">
        <v>173</v>
      </c>
      <c r="V27" s="402"/>
      <c r="W27" s="403"/>
      <c r="X27" s="404" t="s">
        <v>188</v>
      </c>
      <c r="Y27" s="405"/>
      <c r="Z27" s="406"/>
      <c r="AA27" s="407"/>
      <c r="AB27" s="408"/>
      <c r="AC27" s="413" t="s">
        <v>160</v>
      </c>
      <c r="AD27" s="414"/>
      <c r="AE27" s="398" t="s">
        <v>53</v>
      </c>
      <c r="AF27" s="399"/>
      <c r="AG27" s="399"/>
      <c r="AH27" s="399"/>
      <c r="AI27" s="400"/>
      <c r="AJ27" s="401" t="s">
        <v>173</v>
      </c>
      <c r="AK27" s="402"/>
      <c r="AL27" s="403"/>
      <c r="AM27" s="404" t="s">
        <v>187</v>
      </c>
      <c r="AN27" s="405"/>
      <c r="AO27" s="406"/>
      <c r="AP27" s="407"/>
      <c r="AQ27" s="408"/>
      <c r="AR27" s="413" t="s">
        <v>160</v>
      </c>
      <c r="AS27" s="414"/>
      <c r="AT27" s="398" t="s">
        <v>53</v>
      </c>
      <c r="AU27" s="399"/>
      <c r="AV27" s="399"/>
      <c r="AW27" s="399"/>
      <c r="AX27" s="400"/>
      <c r="AY27" s="401" t="s">
        <v>173</v>
      </c>
      <c r="AZ27" s="402"/>
      <c r="BA27" s="403"/>
      <c r="BB27" s="404" t="s">
        <v>188</v>
      </c>
      <c r="BC27" s="405"/>
      <c r="BD27" s="406"/>
      <c r="BE27" s="407"/>
      <c r="BF27" s="408"/>
      <c r="BG27" s="413" t="s">
        <v>160</v>
      </c>
      <c r="BH27" s="414"/>
    </row>
    <row r="28" spans="1:60" ht="20.25" customHeight="1">
      <c r="A28" s="372" t="s">
        <v>54</v>
      </c>
      <c r="B28" s="373"/>
      <c r="C28" s="373"/>
      <c r="D28" s="373"/>
      <c r="E28" s="374"/>
      <c r="F28" s="395" t="s">
        <v>50</v>
      </c>
      <c r="G28" s="396"/>
      <c r="H28" s="397"/>
      <c r="I28" s="409" t="s">
        <v>61</v>
      </c>
      <c r="J28" s="410"/>
      <c r="K28" s="395" t="s">
        <v>50</v>
      </c>
      <c r="L28" s="396"/>
      <c r="M28" s="397"/>
      <c r="N28" s="30"/>
      <c r="O28" s="31"/>
      <c r="P28" s="372" t="s">
        <v>54</v>
      </c>
      <c r="Q28" s="373"/>
      <c r="R28" s="373"/>
      <c r="S28" s="373"/>
      <c r="T28" s="374"/>
      <c r="U28" s="395"/>
      <c r="V28" s="396"/>
      <c r="W28" s="397"/>
      <c r="X28" s="409" t="s">
        <v>61</v>
      </c>
      <c r="Y28" s="410"/>
      <c r="Z28" s="395"/>
      <c r="AA28" s="396"/>
      <c r="AB28" s="397"/>
      <c r="AC28" s="30"/>
      <c r="AD28" s="31"/>
      <c r="AE28" s="372" t="s">
        <v>54</v>
      </c>
      <c r="AF28" s="373"/>
      <c r="AG28" s="373"/>
      <c r="AH28" s="373"/>
      <c r="AI28" s="374"/>
      <c r="AJ28" s="395"/>
      <c r="AK28" s="396"/>
      <c r="AL28" s="397"/>
      <c r="AM28" s="409" t="s">
        <v>61</v>
      </c>
      <c r="AN28" s="410"/>
      <c r="AO28" s="395"/>
      <c r="AP28" s="396"/>
      <c r="AQ28" s="397"/>
      <c r="AR28" s="30"/>
      <c r="AS28" s="31"/>
      <c r="AT28" s="372" t="s">
        <v>54</v>
      </c>
      <c r="AU28" s="373"/>
      <c r="AV28" s="373"/>
      <c r="AW28" s="373"/>
      <c r="AX28" s="374"/>
      <c r="AY28" s="395"/>
      <c r="AZ28" s="396"/>
      <c r="BA28" s="397"/>
      <c r="BB28" s="409" t="s">
        <v>61</v>
      </c>
      <c r="BC28" s="410"/>
      <c r="BD28" s="395"/>
      <c r="BE28" s="396"/>
      <c r="BF28" s="397"/>
      <c r="BG28" s="30"/>
      <c r="BH28" s="31"/>
    </row>
    <row r="29" spans="1:60" ht="20.25" customHeight="1">
      <c r="A29" s="372" t="s">
        <v>55</v>
      </c>
      <c r="B29" s="373"/>
      <c r="C29" s="373"/>
      <c r="D29" s="373"/>
      <c r="E29" s="374"/>
      <c r="F29" s="395" t="s">
        <v>50</v>
      </c>
      <c r="G29" s="396"/>
      <c r="H29" s="397"/>
      <c r="I29" s="393" t="s">
        <v>62</v>
      </c>
      <c r="J29" s="394"/>
      <c r="K29" s="395" t="s">
        <v>50</v>
      </c>
      <c r="L29" s="396"/>
      <c r="M29" s="397"/>
      <c r="N29" s="30"/>
      <c r="O29" s="31"/>
      <c r="P29" s="372" t="s">
        <v>55</v>
      </c>
      <c r="Q29" s="373"/>
      <c r="R29" s="373"/>
      <c r="S29" s="373"/>
      <c r="T29" s="374"/>
      <c r="U29" s="395"/>
      <c r="V29" s="396"/>
      <c r="W29" s="397"/>
      <c r="X29" s="393" t="s">
        <v>62</v>
      </c>
      <c r="Y29" s="394"/>
      <c r="Z29" s="395"/>
      <c r="AA29" s="396"/>
      <c r="AB29" s="397"/>
      <c r="AC29" s="30"/>
      <c r="AD29" s="31"/>
      <c r="AE29" s="372" t="s">
        <v>55</v>
      </c>
      <c r="AF29" s="373"/>
      <c r="AG29" s="373"/>
      <c r="AH29" s="373"/>
      <c r="AI29" s="374"/>
      <c r="AJ29" s="395"/>
      <c r="AK29" s="396"/>
      <c r="AL29" s="397"/>
      <c r="AM29" s="393" t="s">
        <v>62</v>
      </c>
      <c r="AN29" s="394"/>
      <c r="AO29" s="395"/>
      <c r="AP29" s="396"/>
      <c r="AQ29" s="397"/>
      <c r="AR29" s="30"/>
      <c r="AS29" s="31"/>
      <c r="AT29" s="372" t="s">
        <v>55</v>
      </c>
      <c r="AU29" s="373"/>
      <c r="AV29" s="373"/>
      <c r="AW29" s="373"/>
      <c r="AX29" s="374"/>
      <c r="AY29" s="395"/>
      <c r="AZ29" s="396"/>
      <c r="BA29" s="397"/>
      <c r="BB29" s="393" t="s">
        <v>62</v>
      </c>
      <c r="BC29" s="394"/>
      <c r="BD29" s="395"/>
      <c r="BE29" s="396"/>
      <c r="BF29" s="397"/>
      <c r="BG29" s="30"/>
      <c r="BH29" s="31"/>
    </row>
    <row r="30" spans="1:60" ht="20.25" customHeight="1">
      <c r="A30" s="372" t="s">
        <v>56</v>
      </c>
      <c r="B30" s="373"/>
      <c r="C30" s="373"/>
      <c r="D30" s="373"/>
      <c r="E30" s="374"/>
      <c r="F30" s="390" t="s">
        <v>57</v>
      </c>
      <c r="G30" s="391"/>
      <c r="H30" s="392"/>
      <c r="I30" s="393" t="s">
        <v>63</v>
      </c>
      <c r="J30" s="394"/>
      <c r="K30" s="395" t="s">
        <v>209</v>
      </c>
      <c r="L30" s="396"/>
      <c r="M30" s="397"/>
      <c r="N30" s="30"/>
      <c r="O30" s="31"/>
      <c r="P30" s="372" t="s">
        <v>56</v>
      </c>
      <c r="Q30" s="373"/>
      <c r="R30" s="373"/>
      <c r="S30" s="373"/>
      <c r="T30" s="374"/>
      <c r="U30" s="390" t="s">
        <v>57</v>
      </c>
      <c r="V30" s="391"/>
      <c r="W30" s="392"/>
      <c r="X30" s="393" t="s">
        <v>63</v>
      </c>
      <c r="Y30" s="394"/>
      <c r="Z30" s="395"/>
      <c r="AA30" s="396"/>
      <c r="AB30" s="397"/>
      <c r="AC30" s="30"/>
      <c r="AD30" s="31"/>
      <c r="AE30" s="372" t="s">
        <v>56</v>
      </c>
      <c r="AF30" s="373"/>
      <c r="AG30" s="373"/>
      <c r="AH30" s="373"/>
      <c r="AI30" s="374"/>
      <c r="AJ30" s="390" t="s">
        <v>57</v>
      </c>
      <c r="AK30" s="391"/>
      <c r="AL30" s="392"/>
      <c r="AM30" s="393" t="s">
        <v>63</v>
      </c>
      <c r="AN30" s="394"/>
      <c r="AO30" s="395"/>
      <c r="AP30" s="396"/>
      <c r="AQ30" s="397"/>
      <c r="AR30" s="30"/>
      <c r="AS30" s="31"/>
      <c r="AT30" s="372" t="s">
        <v>56</v>
      </c>
      <c r="AU30" s="373"/>
      <c r="AV30" s="373"/>
      <c r="AW30" s="373"/>
      <c r="AX30" s="374"/>
      <c r="AY30" s="390" t="s">
        <v>57</v>
      </c>
      <c r="AZ30" s="391"/>
      <c r="BA30" s="392"/>
      <c r="BB30" s="393" t="s">
        <v>63</v>
      </c>
      <c r="BC30" s="394"/>
      <c r="BD30" s="395"/>
      <c r="BE30" s="396"/>
      <c r="BF30" s="397"/>
      <c r="BG30" s="30"/>
      <c r="BH30" s="31"/>
    </row>
    <row r="31" spans="1:60" ht="20.25" customHeight="1" thickBot="1">
      <c r="A31" s="372" t="s">
        <v>58</v>
      </c>
      <c r="B31" s="373"/>
      <c r="C31" s="373"/>
      <c r="D31" s="373"/>
      <c r="E31" s="374"/>
      <c r="F31" s="375" t="s">
        <v>65</v>
      </c>
      <c r="G31" s="376"/>
      <c r="H31" s="377"/>
      <c r="I31" s="378" t="s">
        <v>64</v>
      </c>
      <c r="J31" s="379"/>
      <c r="K31" s="380" t="s">
        <v>50</v>
      </c>
      <c r="L31" s="381"/>
      <c r="M31" s="382"/>
      <c r="N31" s="30"/>
      <c r="O31" s="31"/>
      <c r="P31" s="372" t="s">
        <v>58</v>
      </c>
      <c r="Q31" s="373"/>
      <c r="R31" s="373"/>
      <c r="S31" s="373"/>
      <c r="T31" s="374"/>
      <c r="U31" s="375" t="s">
        <v>180</v>
      </c>
      <c r="V31" s="376"/>
      <c r="W31" s="377"/>
      <c r="X31" s="378" t="s">
        <v>64</v>
      </c>
      <c r="Y31" s="379"/>
      <c r="Z31" s="380"/>
      <c r="AA31" s="381"/>
      <c r="AB31" s="382"/>
      <c r="AC31" s="30"/>
      <c r="AD31" s="31"/>
      <c r="AE31" s="372" t="s">
        <v>58</v>
      </c>
      <c r="AF31" s="373"/>
      <c r="AG31" s="373"/>
      <c r="AH31" s="373"/>
      <c r="AI31" s="374"/>
      <c r="AJ31" s="375" t="s">
        <v>65</v>
      </c>
      <c r="AK31" s="376"/>
      <c r="AL31" s="377"/>
      <c r="AM31" s="378" t="s">
        <v>64</v>
      </c>
      <c r="AN31" s="379"/>
      <c r="AO31" s="380"/>
      <c r="AP31" s="381"/>
      <c r="AQ31" s="382"/>
      <c r="AR31" s="30"/>
      <c r="AS31" s="31"/>
      <c r="AT31" s="372" t="s">
        <v>58</v>
      </c>
      <c r="AU31" s="373"/>
      <c r="AV31" s="373"/>
      <c r="AW31" s="373"/>
      <c r="AX31" s="374"/>
      <c r="AY31" s="375" t="s">
        <v>65</v>
      </c>
      <c r="AZ31" s="376"/>
      <c r="BA31" s="377"/>
      <c r="BB31" s="378" t="s">
        <v>64</v>
      </c>
      <c r="BC31" s="379"/>
      <c r="BD31" s="380"/>
      <c r="BE31" s="381"/>
      <c r="BF31" s="382"/>
      <c r="BG31" s="30"/>
      <c r="BH31" s="31"/>
    </row>
    <row r="32" spans="1:60" ht="20.25" customHeight="1" thickBot="1">
      <c r="A32" s="383" t="s">
        <v>59</v>
      </c>
      <c r="B32" s="384"/>
      <c r="C32" s="384"/>
      <c r="D32" s="384"/>
      <c r="E32" s="385"/>
      <c r="F32" s="386" t="s">
        <v>65</v>
      </c>
      <c r="G32" s="387"/>
      <c r="H32" s="388"/>
      <c r="I32" s="36"/>
      <c r="J32" s="36"/>
      <c r="K32" s="36"/>
      <c r="L32" s="36"/>
      <c r="M32" s="30"/>
      <c r="N32" s="31"/>
      <c r="O32" s="32"/>
      <c r="P32" s="383" t="s">
        <v>59</v>
      </c>
      <c r="Q32" s="384"/>
      <c r="R32" s="384"/>
      <c r="S32" s="384"/>
      <c r="T32" s="385"/>
      <c r="U32" s="386" t="s">
        <v>65</v>
      </c>
      <c r="V32" s="387"/>
      <c r="W32" s="388"/>
      <c r="X32" s="36"/>
      <c r="Y32" s="36"/>
      <c r="Z32" s="36"/>
      <c r="AA32" s="36"/>
      <c r="AB32" s="30"/>
      <c r="AC32" s="31"/>
      <c r="AD32" s="32"/>
      <c r="AE32" s="383" t="s">
        <v>59</v>
      </c>
      <c r="AF32" s="384"/>
      <c r="AG32" s="384"/>
      <c r="AH32" s="384"/>
      <c r="AI32" s="385"/>
      <c r="AJ32" s="386" t="s">
        <v>65</v>
      </c>
      <c r="AK32" s="387"/>
      <c r="AL32" s="388"/>
      <c r="AM32" s="36"/>
      <c r="AN32" s="36"/>
      <c r="AO32" s="36"/>
      <c r="AP32" s="36"/>
      <c r="AQ32" s="30"/>
      <c r="AR32" s="31"/>
      <c r="AS32" s="32"/>
      <c r="AT32" s="383" t="s">
        <v>59</v>
      </c>
      <c r="AU32" s="384"/>
      <c r="AV32" s="384"/>
      <c r="AW32" s="384"/>
      <c r="AX32" s="385"/>
      <c r="AY32" s="386" t="s">
        <v>65</v>
      </c>
      <c r="AZ32" s="387"/>
      <c r="BA32" s="388"/>
      <c r="BB32" s="36"/>
      <c r="BC32" s="36"/>
      <c r="BD32" s="36"/>
      <c r="BE32" s="36"/>
      <c r="BF32" s="30"/>
      <c r="BG32" s="31"/>
      <c r="BH32" s="32"/>
    </row>
    <row r="33" spans="1:60" ht="9.75" customHeight="1">
      <c r="A33" s="136"/>
      <c r="B33" s="136"/>
      <c r="C33" s="136"/>
      <c r="D33" s="136"/>
      <c r="E33" s="136"/>
      <c r="F33" s="11"/>
      <c r="G33" s="11"/>
      <c r="H33" s="11"/>
      <c r="I33" s="2"/>
      <c r="J33" s="2"/>
      <c r="K33" s="2"/>
      <c r="L33" s="2"/>
      <c r="M33" s="30"/>
      <c r="N33" s="31"/>
      <c r="O33" s="32"/>
      <c r="P33" s="136"/>
      <c r="Q33" s="136"/>
      <c r="R33" s="136"/>
      <c r="S33" s="136"/>
      <c r="T33" s="136"/>
      <c r="U33" s="11"/>
      <c r="V33" s="11"/>
      <c r="W33" s="11"/>
      <c r="X33" s="2"/>
      <c r="Y33" s="2"/>
      <c r="Z33" s="2"/>
      <c r="AA33" s="2"/>
      <c r="AB33" s="30"/>
      <c r="AC33" s="31"/>
      <c r="AD33" s="32"/>
      <c r="AE33" s="136"/>
      <c r="AF33" s="136"/>
      <c r="AG33" s="136"/>
      <c r="AH33" s="136"/>
      <c r="AI33" s="136"/>
      <c r="AJ33" s="11"/>
      <c r="AK33" s="11"/>
      <c r="AL33" s="11"/>
      <c r="AM33" s="2"/>
      <c r="AN33" s="2"/>
      <c r="AO33" s="2"/>
      <c r="AP33" s="2"/>
      <c r="AQ33" s="30"/>
      <c r="AR33" s="31"/>
      <c r="AS33" s="32"/>
      <c r="AT33" s="136"/>
      <c r="AU33" s="136"/>
      <c r="AV33" s="136"/>
      <c r="AW33" s="136"/>
      <c r="AX33" s="136"/>
      <c r="AY33" s="11"/>
      <c r="AZ33" s="11"/>
      <c r="BA33" s="11"/>
      <c r="BB33" s="2"/>
      <c r="BC33" s="2"/>
      <c r="BD33" s="2"/>
      <c r="BE33" s="2"/>
      <c r="BF33" s="30"/>
      <c r="BG33" s="31"/>
      <c r="BH33" s="32"/>
    </row>
    <row r="34" spans="1:60" ht="17.25" hidden="1">
      <c r="A34" s="354" t="s">
        <v>52</v>
      </c>
      <c r="B34" s="354"/>
      <c r="C34" s="354"/>
      <c r="D34" s="354"/>
      <c r="E34" s="354"/>
      <c r="F34" s="2"/>
      <c r="G34" s="2"/>
      <c r="H34" s="2"/>
      <c r="I34" s="2"/>
      <c r="J34" s="2"/>
      <c r="K34" s="2"/>
      <c r="L34" s="2"/>
      <c r="M34" s="30"/>
      <c r="N34" s="31"/>
      <c r="O34" s="32"/>
      <c r="P34" s="354" t="s">
        <v>52</v>
      </c>
      <c r="Q34" s="354"/>
      <c r="R34" s="354"/>
      <c r="S34" s="354"/>
      <c r="T34" s="354"/>
      <c r="U34" s="2"/>
      <c r="V34" s="2"/>
      <c r="W34" s="2"/>
      <c r="X34" s="2"/>
      <c r="Y34" s="2"/>
      <c r="Z34" s="2"/>
      <c r="AA34" s="2"/>
      <c r="AB34" s="30"/>
      <c r="AC34" s="31"/>
      <c r="AD34" s="32"/>
      <c r="AE34" s="354" t="s">
        <v>52</v>
      </c>
      <c r="AF34" s="354"/>
      <c r="AG34" s="354"/>
      <c r="AH34" s="354"/>
      <c r="AI34" s="354"/>
      <c r="AJ34" s="2"/>
      <c r="AK34" s="2"/>
      <c r="AL34" s="2"/>
      <c r="AM34" s="2"/>
      <c r="AN34" s="2"/>
      <c r="AO34" s="2"/>
      <c r="AP34" s="2"/>
      <c r="AQ34" s="30"/>
      <c r="AR34" s="31"/>
      <c r="AS34" s="32"/>
      <c r="AT34" s="354" t="s">
        <v>52</v>
      </c>
      <c r="AU34" s="354"/>
      <c r="AV34" s="354"/>
      <c r="AW34" s="354"/>
      <c r="AX34" s="354"/>
      <c r="AY34" s="2"/>
      <c r="AZ34" s="2"/>
      <c r="BA34" s="2"/>
      <c r="BB34" s="2"/>
      <c r="BC34" s="2"/>
      <c r="BD34" s="2"/>
      <c r="BE34" s="2"/>
      <c r="BF34" s="30"/>
      <c r="BG34" s="31"/>
      <c r="BH34" s="32"/>
    </row>
    <row r="35" spans="1:60" ht="17.25" hidden="1">
      <c r="A35" s="97" t="s">
        <v>46</v>
      </c>
      <c r="B35" s="98"/>
      <c r="C35" s="98"/>
      <c r="D35" s="98"/>
      <c r="E35" s="98"/>
      <c r="F35" s="355" t="s">
        <v>50</v>
      </c>
      <c r="G35" s="356"/>
      <c r="H35" s="357"/>
      <c r="N35" s="30"/>
      <c r="O35" s="31"/>
      <c r="P35" s="97" t="s">
        <v>46</v>
      </c>
      <c r="Q35" s="98"/>
      <c r="R35" s="98"/>
      <c r="S35" s="98"/>
      <c r="T35" s="98"/>
      <c r="U35" s="355" t="s">
        <v>50</v>
      </c>
      <c r="V35" s="356"/>
      <c r="W35" s="357"/>
      <c r="AC35" s="30"/>
      <c r="AD35" s="31"/>
      <c r="AE35" s="97" t="s">
        <v>46</v>
      </c>
      <c r="AF35" s="98"/>
      <c r="AG35" s="98"/>
      <c r="AH35" s="98"/>
      <c r="AI35" s="98"/>
      <c r="AJ35" s="355" t="s">
        <v>50</v>
      </c>
      <c r="AK35" s="356"/>
      <c r="AL35" s="357"/>
      <c r="AR35" s="30"/>
      <c r="AS35" s="31"/>
      <c r="AT35" s="97" t="s">
        <v>46</v>
      </c>
      <c r="AU35" s="98"/>
      <c r="AV35" s="98"/>
      <c r="AW35" s="98"/>
      <c r="AX35" s="98"/>
      <c r="AY35" s="355" t="s">
        <v>50</v>
      </c>
      <c r="AZ35" s="356"/>
      <c r="BA35" s="357"/>
      <c r="BG35" s="30"/>
      <c r="BH35" s="31"/>
    </row>
    <row r="36" spans="1:60" ht="17.25" hidden="1">
      <c r="A36" s="99" t="s">
        <v>47</v>
      </c>
      <c r="B36" s="100"/>
      <c r="C36" s="100"/>
      <c r="D36" s="100"/>
      <c r="E36" s="101"/>
      <c r="F36" s="358" t="s">
        <v>50</v>
      </c>
      <c r="G36" s="359"/>
      <c r="H36" s="360"/>
      <c r="I36" s="21"/>
      <c r="J36" s="21"/>
      <c r="K36" s="21"/>
      <c r="L36" s="21"/>
      <c r="M36" s="21"/>
      <c r="P36" s="99" t="s">
        <v>47</v>
      </c>
      <c r="Q36" s="100"/>
      <c r="R36" s="100"/>
      <c r="S36" s="100"/>
      <c r="T36" s="101"/>
      <c r="U36" s="358" t="s">
        <v>50</v>
      </c>
      <c r="V36" s="359"/>
      <c r="W36" s="360"/>
      <c r="X36" s="21"/>
      <c r="Y36" s="21"/>
      <c r="Z36" s="21"/>
      <c r="AA36" s="21"/>
      <c r="AB36" s="21"/>
      <c r="AE36" s="99" t="s">
        <v>47</v>
      </c>
      <c r="AF36" s="100"/>
      <c r="AG36" s="100"/>
      <c r="AH36" s="100"/>
      <c r="AI36" s="101"/>
      <c r="AJ36" s="358" t="s">
        <v>50</v>
      </c>
      <c r="AK36" s="359"/>
      <c r="AL36" s="360"/>
      <c r="AM36" s="21"/>
      <c r="AN36" s="21"/>
      <c r="AO36" s="21"/>
      <c r="AP36" s="21"/>
      <c r="AQ36" s="21"/>
      <c r="AT36" s="99" t="s">
        <v>47</v>
      </c>
      <c r="AU36" s="100"/>
      <c r="AV36" s="100"/>
      <c r="AW36" s="100"/>
      <c r="AX36" s="101"/>
      <c r="AY36" s="358" t="s">
        <v>50</v>
      </c>
      <c r="AZ36" s="359"/>
      <c r="BA36" s="360"/>
      <c r="BB36" s="21"/>
      <c r="BC36" s="21"/>
      <c r="BD36" s="21"/>
      <c r="BE36" s="21"/>
      <c r="BF36" s="21"/>
    </row>
    <row r="37" spans="1:60" ht="18" hidden="1" thickBot="1">
      <c r="A37" s="102" t="s">
        <v>49</v>
      </c>
      <c r="B37" s="103"/>
      <c r="C37" s="103"/>
      <c r="D37" s="103"/>
      <c r="E37" s="104"/>
      <c r="F37" s="361" t="s">
        <v>50</v>
      </c>
      <c r="G37" s="362"/>
      <c r="H37" s="363"/>
      <c r="I37" s="21"/>
      <c r="J37" s="21"/>
      <c r="K37" s="21"/>
      <c r="L37" s="21"/>
      <c r="M37" s="21"/>
      <c r="P37" s="102" t="s">
        <v>49</v>
      </c>
      <c r="Q37" s="103"/>
      <c r="R37" s="103"/>
      <c r="S37" s="103"/>
      <c r="T37" s="104"/>
      <c r="U37" s="361" t="s">
        <v>50</v>
      </c>
      <c r="V37" s="362"/>
      <c r="W37" s="363"/>
      <c r="X37" s="21"/>
      <c r="Y37" s="21"/>
      <c r="Z37" s="21"/>
      <c r="AA37" s="21"/>
      <c r="AB37" s="21"/>
      <c r="AE37" s="102" t="s">
        <v>49</v>
      </c>
      <c r="AF37" s="103"/>
      <c r="AG37" s="103"/>
      <c r="AH37" s="103"/>
      <c r="AI37" s="104"/>
      <c r="AJ37" s="361" t="s">
        <v>50</v>
      </c>
      <c r="AK37" s="362"/>
      <c r="AL37" s="363"/>
      <c r="AM37" s="21"/>
      <c r="AN37" s="21"/>
      <c r="AO37" s="21"/>
      <c r="AP37" s="21"/>
      <c r="AQ37" s="21"/>
      <c r="AT37" s="102" t="s">
        <v>49</v>
      </c>
      <c r="AU37" s="103"/>
      <c r="AV37" s="103"/>
      <c r="AW37" s="103"/>
      <c r="AX37" s="104"/>
      <c r="AY37" s="361" t="s">
        <v>50</v>
      </c>
      <c r="AZ37" s="362"/>
      <c r="BA37" s="363"/>
      <c r="BB37" s="21"/>
      <c r="BC37" s="21"/>
      <c r="BD37" s="21"/>
      <c r="BE37" s="21"/>
      <c r="BF37" s="21"/>
    </row>
    <row r="38" spans="1:60" ht="15" hidden="1">
      <c r="A38" s="4"/>
      <c r="G38" s="2"/>
      <c r="H38" s="2"/>
      <c r="I38" s="2"/>
      <c r="J38" s="2"/>
      <c r="K38" s="2"/>
      <c r="L38" s="2"/>
      <c r="M38" s="2"/>
      <c r="P38" s="4"/>
      <c r="V38" s="2"/>
      <c r="W38" s="2"/>
      <c r="X38" s="2"/>
      <c r="Y38" s="2"/>
      <c r="Z38" s="2"/>
      <c r="AA38" s="2"/>
      <c r="AB38" s="2"/>
      <c r="AE38" s="4"/>
      <c r="AK38" s="2"/>
      <c r="AL38" s="2"/>
      <c r="AM38" s="2"/>
      <c r="AN38" s="2"/>
      <c r="AO38" s="2"/>
      <c r="AP38" s="2"/>
      <c r="AQ38" s="2"/>
      <c r="AT38" s="4"/>
      <c r="AZ38" s="2"/>
      <c r="BA38" s="2"/>
      <c r="BB38" s="2"/>
      <c r="BC38" s="2"/>
      <c r="BD38" s="2"/>
      <c r="BE38" s="2"/>
      <c r="BF38" s="2"/>
    </row>
    <row r="39" spans="1:60" ht="21" customHeight="1" thickBot="1">
      <c r="A39" s="129" t="s">
        <v>158</v>
      </c>
      <c r="B39" s="37"/>
      <c r="C39" s="37"/>
      <c r="D39" s="37"/>
      <c r="E39" s="37"/>
      <c r="F39" s="38"/>
      <c r="G39" s="38"/>
      <c r="H39" s="38"/>
      <c r="I39" s="38"/>
      <c r="J39" s="39"/>
      <c r="K39" s="39"/>
      <c r="L39" s="40"/>
      <c r="M39" s="41"/>
      <c r="P39" s="129" t="s">
        <v>158</v>
      </c>
      <c r="Q39" s="37"/>
      <c r="R39" s="37"/>
      <c r="S39" s="37"/>
      <c r="T39" s="37"/>
      <c r="U39" s="38"/>
      <c r="V39" s="38"/>
      <c r="W39" s="38"/>
      <c r="X39" s="38"/>
      <c r="Y39" s="39"/>
      <c r="Z39" s="39"/>
      <c r="AA39" s="40"/>
      <c r="AB39" s="41"/>
      <c r="AE39" s="129" t="s">
        <v>158</v>
      </c>
      <c r="AF39" s="37"/>
      <c r="AG39" s="37"/>
      <c r="AH39" s="37"/>
      <c r="AI39" s="37"/>
      <c r="AJ39" s="38"/>
      <c r="AK39" s="38"/>
      <c r="AL39" s="38"/>
      <c r="AM39" s="38"/>
      <c r="AN39" s="39"/>
      <c r="AO39" s="39"/>
      <c r="AP39" s="40"/>
      <c r="AQ39" s="41"/>
      <c r="AT39" s="129" t="s">
        <v>158</v>
      </c>
      <c r="AU39" s="37"/>
      <c r="AV39" s="37"/>
      <c r="AW39" s="37"/>
      <c r="AX39" s="37"/>
      <c r="AY39" s="38"/>
      <c r="AZ39" s="38"/>
      <c r="BA39" s="38"/>
      <c r="BB39" s="38"/>
      <c r="BC39" s="39"/>
      <c r="BD39" s="39"/>
      <c r="BE39" s="40"/>
      <c r="BF39" s="41"/>
    </row>
    <row r="40" spans="1:60" ht="19.5" customHeight="1">
      <c r="A40" s="364" t="s">
        <v>0</v>
      </c>
      <c r="B40" s="365"/>
      <c r="C40" s="365"/>
      <c r="D40" s="365"/>
      <c r="E40" s="366"/>
      <c r="F40" s="370" t="s">
        <v>1</v>
      </c>
      <c r="G40" s="371"/>
      <c r="H40" s="371" t="s">
        <v>2</v>
      </c>
      <c r="I40" s="371"/>
      <c r="J40" s="371" t="s">
        <v>3</v>
      </c>
      <c r="K40" s="371"/>
      <c r="L40" s="371" t="s">
        <v>4</v>
      </c>
      <c r="M40" s="389"/>
      <c r="N40" s="42" t="s">
        <v>96</v>
      </c>
      <c r="O40" s="43" t="s">
        <v>96</v>
      </c>
      <c r="P40" s="364" t="s">
        <v>0</v>
      </c>
      <c r="Q40" s="365"/>
      <c r="R40" s="365"/>
      <c r="S40" s="365"/>
      <c r="T40" s="366"/>
      <c r="U40" s="370" t="s">
        <v>1</v>
      </c>
      <c r="V40" s="371"/>
      <c r="W40" s="371" t="s">
        <v>2</v>
      </c>
      <c r="X40" s="371"/>
      <c r="Y40" s="371" t="s">
        <v>3</v>
      </c>
      <c r="Z40" s="371"/>
      <c r="AA40" s="371" t="s">
        <v>4</v>
      </c>
      <c r="AB40" s="389"/>
      <c r="AC40" s="42" t="s">
        <v>96</v>
      </c>
      <c r="AD40" s="43" t="s">
        <v>96</v>
      </c>
      <c r="AE40" s="364" t="s">
        <v>0</v>
      </c>
      <c r="AF40" s="365"/>
      <c r="AG40" s="365"/>
      <c r="AH40" s="365"/>
      <c r="AI40" s="366"/>
      <c r="AJ40" s="370" t="s">
        <v>1</v>
      </c>
      <c r="AK40" s="371"/>
      <c r="AL40" s="371" t="s">
        <v>2</v>
      </c>
      <c r="AM40" s="371"/>
      <c r="AN40" s="371" t="s">
        <v>3</v>
      </c>
      <c r="AO40" s="371"/>
      <c r="AP40" s="371" t="s">
        <v>4</v>
      </c>
      <c r="AQ40" s="389"/>
      <c r="AR40" s="42" t="s">
        <v>96</v>
      </c>
      <c r="AS40" s="43" t="s">
        <v>96</v>
      </c>
      <c r="AT40" s="364" t="s">
        <v>0</v>
      </c>
      <c r="AU40" s="365"/>
      <c r="AV40" s="365"/>
      <c r="AW40" s="365"/>
      <c r="AX40" s="366"/>
      <c r="AY40" s="370" t="s">
        <v>1</v>
      </c>
      <c r="AZ40" s="371"/>
      <c r="BA40" s="371" t="s">
        <v>2</v>
      </c>
      <c r="BB40" s="371"/>
      <c r="BC40" s="371" t="s">
        <v>3</v>
      </c>
      <c r="BD40" s="371"/>
      <c r="BE40" s="371" t="s">
        <v>4</v>
      </c>
      <c r="BF40" s="389"/>
      <c r="BG40" s="42" t="s">
        <v>96</v>
      </c>
      <c r="BH40" s="43" t="s">
        <v>96</v>
      </c>
    </row>
    <row r="41" spans="1:60" ht="19.5" customHeight="1" thickBot="1">
      <c r="A41" s="367"/>
      <c r="B41" s="368"/>
      <c r="C41" s="368"/>
      <c r="D41" s="368"/>
      <c r="E41" s="369"/>
      <c r="F41" s="44" t="s">
        <v>5</v>
      </c>
      <c r="G41" s="45" t="s">
        <v>6</v>
      </c>
      <c r="H41" s="45" t="s">
        <v>5</v>
      </c>
      <c r="I41" s="45" t="s">
        <v>6</v>
      </c>
      <c r="J41" s="45" t="s">
        <v>5</v>
      </c>
      <c r="K41" s="45" t="s">
        <v>6</v>
      </c>
      <c r="L41" s="45" t="s">
        <v>5</v>
      </c>
      <c r="M41" s="46" t="s">
        <v>6</v>
      </c>
      <c r="N41" s="47" t="s">
        <v>115</v>
      </c>
      <c r="O41" s="48" t="s">
        <v>116</v>
      </c>
      <c r="P41" s="367"/>
      <c r="Q41" s="368"/>
      <c r="R41" s="368"/>
      <c r="S41" s="368"/>
      <c r="T41" s="369"/>
      <c r="U41" s="44" t="s">
        <v>5</v>
      </c>
      <c r="V41" s="45" t="s">
        <v>6</v>
      </c>
      <c r="W41" s="45" t="s">
        <v>5</v>
      </c>
      <c r="X41" s="45" t="s">
        <v>6</v>
      </c>
      <c r="Y41" s="45" t="s">
        <v>5</v>
      </c>
      <c r="Z41" s="45" t="s">
        <v>6</v>
      </c>
      <c r="AA41" s="45" t="s">
        <v>5</v>
      </c>
      <c r="AB41" s="46" t="s">
        <v>6</v>
      </c>
      <c r="AC41" s="47" t="s">
        <v>115</v>
      </c>
      <c r="AD41" s="48" t="s">
        <v>116</v>
      </c>
      <c r="AE41" s="367"/>
      <c r="AF41" s="368"/>
      <c r="AG41" s="368"/>
      <c r="AH41" s="368"/>
      <c r="AI41" s="369"/>
      <c r="AJ41" s="44" t="s">
        <v>5</v>
      </c>
      <c r="AK41" s="45" t="s">
        <v>6</v>
      </c>
      <c r="AL41" s="45" t="s">
        <v>5</v>
      </c>
      <c r="AM41" s="45" t="s">
        <v>6</v>
      </c>
      <c r="AN41" s="45" t="s">
        <v>5</v>
      </c>
      <c r="AO41" s="45" t="s">
        <v>6</v>
      </c>
      <c r="AP41" s="45" t="s">
        <v>5</v>
      </c>
      <c r="AQ41" s="46" t="s">
        <v>6</v>
      </c>
      <c r="AR41" s="47" t="s">
        <v>115</v>
      </c>
      <c r="AS41" s="48" t="s">
        <v>116</v>
      </c>
      <c r="AT41" s="367"/>
      <c r="AU41" s="368"/>
      <c r="AV41" s="368"/>
      <c r="AW41" s="368"/>
      <c r="AX41" s="369"/>
      <c r="AY41" s="44" t="s">
        <v>5</v>
      </c>
      <c r="AZ41" s="45" t="s">
        <v>6</v>
      </c>
      <c r="BA41" s="45" t="s">
        <v>5</v>
      </c>
      <c r="BB41" s="45" t="s">
        <v>6</v>
      </c>
      <c r="BC41" s="45" t="s">
        <v>5</v>
      </c>
      <c r="BD41" s="45" t="s">
        <v>6</v>
      </c>
      <c r="BE41" s="45" t="s">
        <v>5</v>
      </c>
      <c r="BF41" s="46" t="s">
        <v>6</v>
      </c>
      <c r="BG41" s="47" t="s">
        <v>115</v>
      </c>
      <c r="BH41" s="48" t="s">
        <v>116</v>
      </c>
    </row>
    <row r="42" spans="1:60" ht="19.5" customHeight="1">
      <c r="A42" s="328" t="s">
        <v>68</v>
      </c>
      <c r="B42" s="329"/>
      <c r="C42" s="329"/>
      <c r="D42" s="329"/>
      <c r="E42" s="330"/>
      <c r="F42" s="49">
        <f>IF($L$8=単価!$A$5,単価!G$8,IF(AND($L$8&gt;=単価!$A$9,$L$8&lt;=単価!$C$9),単価!G$12,IF(AND($L$8&gt;=単価!$A$13,$L$8&lt;=単価!$C$13),単価!G$16,IF(AND($L$8&gt;=単価!$A$17,$L$8&lt;=単価!$C$17),単価!G$20,IF(AND($L$8&gt;=単価!$A$21,$L$8&lt;=単価!$C$21),単価!G$24,IF(AND($L$8&gt;=単価!$A$25,$L$8&lt;=単価!$C$25),単価!G$28,IF(AND($L$8&gt;=単価!$A$29,$L$8&lt;=単価!$C$29),単価!G$32,IF(AND($L$8&gt;=単価!$A$33,$L$8&lt;=単価!$C$33),単価!G$36,IF(AND($L$8&gt;=単価!$A$37,$L$8&lt;=単価!$C$37),単価!G$40,IF(AND($L$8&gt;=単価!$A$41,$L$8&lt;=単価!$C$41),単価!G$44,IF(AND($L$8&gt;=単価!$A$45,$L$8&lt;=単価!$C$45),単価!G$48,IF(AND($L$8&gt;=単価!$A$49,$L$8&lt;=単価!$C$49),単価!G$52,IF(AND($L$8&gt;=単価!$A$53,$L$8&lt;=単価!$C$53),単価!G$56,IF(AND($L$8&gt;=単価!$A$57,$L$8&lt;=単価!$C$57),単価!G$60,IF(AND($L$8&gt;=単価!$A$61,$L$8&lt;=単価!$C$61),単価!G$64,IF(AND($L$8&gt;=単価!$A$65,$L$8&lt;=単価!$C$65),単価!G$68,IF($L$8&gt;=単価!$A$69,単価!G$72,)))))))))))))))))</f>
        <v>0</v>
      </c>
      <c r="G42" s="50">
        <f>IF($L$8=単価!$A$5,単価!H$8,IF(AND($L$8&gt;=単価!$A$9,$L$8&lt;=単価!$C$9),単価!H$12,IF(AND($L$8&gt;=単価!$A$13,$L$8&lt;=単価!$C$13),単価!H$16,IF(AND($L$8&gt;=単価!$A$17,$L$8&lt;=単価!$C$17),単価!H$20,IF(AND($L$8&gt;=単価!$A$21,$L$8&lt;=単価!$C$21),単価!H$24,IF(AND($L$8&gt;=単価!$A$25,$L$8&lt;=単価!$C$25),単価!H$28,IF(AND($L$8&gt;=単価!$A$29,$L$8&lt;=単価!$C$29),単価!H$32,IF(AND($L$8&gt;=単価!$A$33,$L$8&lt;=単価!$C$33),単価!H$36,IF(AND($L$8&gt;=単価!$A$37,$L$8&lt;=単価!$C$37),単価!H$40,IF(AND($L$8&gt;=単価!$A$41,$L$8&lt;=単価!$C$41),単価!H$44,IF(AND($L$8&gt;=単価!$A$45,$L$8&lt;=単価!$C$45),単価!H$48,IF(AND($L$8&gt;=単価!$A$49,$L$8&lt;=単価!$C$49),単価!H$52,IF(AND($L$8&gt;=単価!$A$53,$L$8&lt;=単価!$C$53),単価!H$56,IF(AND($L$8&gt;=単価!$A$57,$L$8&lt;=単価!$C$57),単価!H$60,IF(AND($L$8&gt;=単価!$A$61,$L$8&lt;=単価!$C$61),単価!H$64,IF(AND($L$8&gt;=単価!$A$65,$L$8&lt;=単価!$C$65),単価!H$68,IF($L$8&gt;=単価!$A$69,単価!H$72,)))))))))))))))))</f>
        <v>0</v>
      </c>
      <c r="H42" s="51">
        <f>IF($L$8=単価!$A$5,単価!G$7,IF(AND($L$8&gt;=単価!$A$9,$L$8&lt;=単価!$C$9),単価!G$11,IF(AND($L$8&gt;=単価!$A$13,$L$8&lt;=単価!$C$13),単価!G$15,IF(AND($L$8&gt;=単価!$A$17,$L$8&lt;=単価!$C$17),単価!G$19,IF(AND($L$8&gt;=単価!$A$21,$L$8&lt;=単価!$C$21),単価!G$23,IF(AND($L$8&gt;=単価!$A$25,$L$8&lt;=単価!$C$25),単価!G$27,IF(AND($L$8&gt;=単価!$A$29,$L$8&lt;=単価!$C$29),単価!G$31,IF(AND($L$8&gt;=単価!$A$33,$L$8&lt;=単価!$C$33),単価!G$35,IF(AND($L$8&gt;=単価!$A$37,$L$8&lt;=単価!$C$37),単価!G$39,IF(AND($L$8&gt;=単価!$A$41,$L$8&lt;=単価!$C$41),単価!G$43,IF(AND($L$8&gt;=単価!$A$45,$L$8&lt;=単価!$C$45),単価!G$47,IF(AND($L$8&gt;=単価!$A$49,$L$8&lt;=単価!$C$49),単価!G$51,IF(AND($L$8&gt;=単価!$A$53,$L$8&lt;=単価!$C$53),単価!G$55,IF(AND($L$8&gt;=単価!$A$57,$L$8&lt;=単価!$C$57),単価!G$59,IF(AND($L$8&gt;=単価!$A$61,$L$8&lt;=単価!$C$61),単価!G$63,IF(AND($L$8&gt;=単価!$A$65,$L$8&lt;=単価!$C$65),単価!G$67,IF($L$8&gt;=単価!$A$69,単価!G$71,)))))))))))))))))</f>
        <v>0</v>
      </c>
      <c r="I42" s="51">
        <f>IF($L$8=単価!$A$5,単価!H7,IF(AND($L$8&gt;=単価!$A$9,$L$8&lt;=単価!$C$9),単価!H11,IF(AND($L$8&gt;=単価!$A$13,$L$8&lt;=単価!$C$13),単価!H15,IF(AND($L$8&gt;=単価!$A$17,$L$8&lt;=単価!$C$17),単価!H19,IF(AND($L$8&gt;=単価!$A$21,$L$8&lt;=単価!$C$21),単価!H23,IF(AND($L$8&gt;=単価!$A$25,$L$8&lt;=単価!$C$25),単価!H27,IF(AND($L$8&gt;=単価!$A$29,$L$8&lt;=単価!$C$29),単価!H31,IF(AND($L$8&gt;=単価!$A$33,$L$8&lt;=単価!$C$33),単価!H35,IF(AND($L$8&gt;=単価!$A$37,$L$8&lt;=単価!$C$37),単価!H39,IF(AND($L$8&gt;=単価!$A$41,$L$8&lt;=単価!$C$41),単価!H43,IF(AND($L$8&gt;=単価!$A$45,$L$8&lt;=単価!$C$45),単価!H47,IF(AND($L$8&gt;=単価!$A$49,$L$8&lt;=単価!$C$49),単価!H51,IF(AND($L$8&gt;=単価!$A$53,$L$8&lt;=単価!$C$53),単価!H55,IF(AND($L$8&gt;=単価!$A$57,$L$8&lt;=単価!$C$57),単価!H59,IF(AND($L$8&gt;=単価!$A$61,$L$8&lt;=単価!$C$61),単価!H63,IF(AND($L$8&gt;=単価!$A$65,$L$8&lt;=単価!$C$65),単価!H67,IF($L$8&gt;=単価!$A$69,単価!H71,)))))))))))))))))</f>
        <v>0</v>
      </c>
      <c r="J42" s="50">
        <f>IF($L$8=単価!$A$5,単価!G$6,IF(AND($L$8&gt;=単価!$A$9,$L$8&lt;=単価!$C$9),単価!G$10,IF(AND($L$8&gt;=単価!$A$13,$L$8&lt;=単価!$C$13),単価!G$14,IF(AND($L$8&gt;=単価!$A$17,$L$8&lt;=単価!$C$17),単価!G$18,IF(AND($L$8&gt;=単価!$A$21,$L$8&lt;=単価!$C$21),単価!G$22,IF(AND($L$8&gt;=単価!$A$25,$L$8&lt;=単価!$C$25),単価!G$26,IF(AND($L$8&gt;=単価!$A$29,$L$8&lt;=単価!$C$29),単価!G$30,IF(AND($L$8&gt;=単価!$A$33,$L$8&lt;=単価!$C$33),単価!G$34,IF(AND($L$8&gt;=単価!$A$37,$L$8&lt;=単価!$C$37),単価!G$38,IF(AND($L$8&gt;=単価!$A$41,$L$8&lt;=単価!$C$41),単価!G$42,IF(AND($L$8&gt;=単価!$A$45,$L$8&lt;=単価!$C$45),単価!G$46,IF(AND($L$8&gt;=単価!$A$49,$L$8&lt;=単価!$C$49),単価!G$50,IF(AND($L$8&gt;=単価!$A$53,$L$8&lt;=単価!$C$53),単価!G$54,IF(AND($L$8&gt;=単価!$A$57,$L$8&lt;=単価!$C$57),単価!G$58,IF(AND($L$8&gt;=単価!$A$61,$L$8&lt;=単価!$C$61),単価!G$62,IF(AND($L$8&gt;=単価!$A$65,$L$8&lt;=単価!$C$65),単価!G$66,IF($L$8&gt;=単価!$A$69,単価!G$70,)))))))))))))))))</f>
        <v>0</v>
      </c>
      <c r="K42" s="50">
        <f>IF($L$8=単価!$A$5,単価!H6,IF(AND($L$8&gt;=単価!$A$9,$L$8&lt;=単価!$C$9),単価!H10,IF(AND($L$8&gt;=単価!$A$13,$L$8&lt;=単価!$C$13),単価!H14,IF(AND($L$8&gt;=単価!$A$17,$L$8&lt;=単価!$C$17),単価!H18,IF(AND($L$8&gt;=単価!$A$21,$L$8&lt;=単価!$C$21),単価!H22,IF(AND($L$8&gt;=単価!$A$25,$L$8&lt;=単価!$C$25),単価!H26,IF(AND($L$8&gt;=単価!$A$29,$L$8&lt;=単価!$C$29),単価!H30,IF(AND($L$8&gt;=単価!$A$33,$L$8&lt;=単価!$C$33),単価!H34,IF(AND($L$8&gt;=単価!$A$37,$L$8&lt;=単価!$C$37),単価!H38,IF(AND($L$8&gt;=単価!$A$41,$L$8&lt;=単価!$C$41),単価!H42,IF(AND($L$8&gt;=単価!$A$45,$L$8&lt;=単価!$C$45),単価!H46,IF(AND($L$8&gt;=単価!$A$49,$L$8&lt;=単価!$C$49),単価!H50,IF(AND($L$8&gt;=単価!$A$53,$L$8&lt;=単価!$C$53),単価!H54,IF(AND($L$8&gt;=単価!$A$57,$L$8&lt;=単価!$C$57),単価!H58,IF(AND($L$8&gt;=単価!$A$61,$L$8&lt;=単価!$C$61),単価!H62,IF(AND($L$8&gt;=単価!$A$65,$L$8&lt;=単価!$C$65),単価!H66,IF($L$8&gt;=単価!$A$69,単価!H70,)))))))))))))))))</f>
        <v>0</v>
      </c>
      <c r="L42" s="50">
        <f>IF($L$8=単価!$A$5,単価!G$5,IF(AND($L$8&gt;=単価!$A$9,$L$8&lt;=単価!$C$9),単価!G$9,IF(AND($L$8&gt;=単価!$A$13,$L$8&lt;=単価!$C$13),単価!G$13,IF(AND($L$8&gt;=単価!$A$17,$L$8&lt;=単価!$C$17),単価!G$17,IF(AND($L$8&gt;=単価!$A$21,$L$8&lt;=単価!$C$21),単価!G$21,IF(AND($L$8&gt;=単価!$A$25,$L$8&lt;=単価!$C$25),単価!G$25,IF(AND($L$8&gt;=単価!$A$29,$L$8&lt;=単価!$C$29),単価!G$29,IF(AND($L$8&gt;=単価!$A$33,$L$8&lt;=単価!$C$33),単価!G$33,IF(AND($L$8&gt;=単価!$A$37,$L$8&lt;=単価!$C$37),単価!G$37,IF(AND($L$8&gt;=単価!$A$41,$L$8&lt;=単価!$C$41),単価!G$41,IF(AND($L$8&gt;=単価!$A$45,$L$8&lt;=単価!$C$45),単価!G$45,IF(AND($L$8&gt;=単価!$A$49,$L$8&lt;=単価!$C$49),単価!G$49,IF(AND($L$8&gt;=単価!$A$53,$L$8&lt;=単価!$C$53),単価!G$53,IF(AND($L$8&gt;=単価!$A$57,$L$8&lt;=単価!$C$57),単価!G$57,IF(AND($L$8&gt;=単価!$A$61,$L$8&lt;=単価!$C$61),単価!G$61,IF(AND($L$8&gt;=単価!$A$65,$L$8&lt;=単価!$C$65),単価!G$65,IF($L$8&gt;=単価!$A$69,単価!G$69,)))))))))))))))))</f>
        <v>0</v>
      </c>
      <c r="M42" s="52">
        <f>IF($L$8=単価!$A$5,単価!H5,IF(AND($L$8&gt;=単価!$A$9,$L$8&lt;=単価!$C$9),単価!H9,IF(AND($L$8&gt;=単価!$A$13,$L$8&lt;=単価!$C$13),単価!H13,IF(AND($L$8&gt;=単価!$A$17,$L$8&lt;=単価!$C$17),単価!H17,IF(AND($L$8&gt;=単価!$A$21,$L$8&lt;=単価!$C$21),単価!H21,IF(AND($L$8&gt;=単価!$A$25,$L$8&lt;=単価!$C$25),単価!H25,IF(AND($L$8&gt;=単価!$A$29,$L$8&lt;=単価!$C$29),単価!H29,IF(AND($L$8&gt;=単価!$A$33,$L$8&lt;=単価!$C$33),単価!H33,IF(AND($L$8&gt;=単価!$A$37,$L$8&lt;=単価!$C$37),単価!H37,IF(AND($L$8&gt;=単価!$A$41,$L$8&lt;=単価!$C$41),単価!H41,IF(AND($L$8&gt;=単価!$A$45,$L$8&lt;=単価!$C$45),単価!H45,IF(AND($L$8&gt;=単価!$A$49,$L$8&lt;=単価!$C$49),単価!H49,IF(AND($L$8&gt;=単価!$A$53,$L$8&lt;=単価!$C$53),単価!H53,IF(AND($L$8&gt;=単価!$A$57,$L$8&lt;=単価!$C$57),単価!H57,IF(AND($L$8&gt;=単価!$A$61,$L$8&lt;=単価!$C$61),単価!H61,IF(AND($L$8&gt;=単価!$A$65,$L$8&lt;=単価!$C$65),単価!H65,IF($L$8&gt;=単価!$A$69,単価!H69,)))))))))))))))))</f>
        <v>0</v>
      </c>
      <c r="N42" s="53">
        <f>(F42*$F$10+G42*$F$11)+(H42*SUM($G$10:$H$10)+I42*SUM($G$11:$H$11))+(J42*$I$10+K42*$I$11)+(L42*SUM($J$10:$K$10)+M42*SUM($J$11:$K$11))</f>
        <v>0</v>
      </c>
      <c r="O42" s="54">
        <f>N42*12</f>
        <v>0</v>
      </c>
      <c r="P42" s="328" t="s">
        <v>68</v>
      </c>
      <c r="Q42" s="329"/>
      <c r="R42" s="329"/>
      <c r="S42" s="329"/>
      <c r="T42" s="330"/>
      <c r="U42" s="49">
        <f>IF($AA$8=単価!$A$5,単価!G$8,IF(AND($AA$8&gt;=単価!$A$9,$AA$8&lt;=単価!$C$9),単価!G$12,IF(AND($AA$8&gt;=単価!$A$13,$AA$8&lt;=単価!$C$13),単価!G$16,IF(AND($AA$8&gt;=単価!$A$17,$AA$8&lt;=単価!$C$17),単価!G$20,IF(AND($AA$8&gt;=単価!$A$21,$AA$8&lt;=単価!$C$21),単価!G$24,IF(AND($AA$8&gt;=単価!$A$25,$AA$8&lt;=単価!$C$25),単価!G$28,IF(AND($AA$8&gt;=単価!$A$29,$AA$8&lt;=単価!$C$29),単価!G$32,IF(AND($AA$8&gt;=単価!$A$33,$AA$8&lt;=単価!$C$33),単価!G$36,IF(AND($AA$8&gt;=単価!$A$37,$AA$8&lt;=単価!$C$37),単価!G$40,IF(AND($AA$8&gt;=単価!$A$41,$AA$8&lt;=単価!$C$41),単価!G$44,IF(AND($AA$8&gt;=単価!$A$45,$AA$8&lt;=単価!$C$45),単価!G$48,IF(AND($AA$8&gt;=単価!$A$49,$AA$8&lt;=単価!$C$49),単価!G$52,IF(AND($AA$8&gt;=単価!$A$53,$AA$8&lt;=単価!$C$53),単価!G$56,IF(AND($AA$8&gt;=単価!$A$57,$AA$8&lt;=単価!$C$57),単価!G$60,IF(AND($AA$8&gt;=単価!$A$61,$AA$8&lt;=単価!$C$61),単価!G$64,IF(AND($AA$8&gt;=単価!$A$65,$AA$8&lt;=単価!$C$65),単価!G$68,IF($AA$8&gt;=単価!$A$69,単価!G$72,)))))))))))))))))</f>
        <v>0</v>
      </c>
      <c r="V42" s="50">
        <f>IF($AA$8=単価!$A$5,単価!H$8,IF(AND($AA$8&gt;=単価!$A$9,$AA$8&lt;=単価!$C$9),単価!H$12,IF(AND($AA$8&gt;=単価!$A$13,$AA$8&lt;=単価!$C$13),単価!H$16,IF(AND($AA$8&gt;=単価!$A$17,$AA$8&lt;=単価!$C$17),単価!H$20,IF(AND($AA$8&gt;=単価!$A$21,$AA$8&lt;=単価!$C$21),単価!H$24,IF(AND($AA$8&gt;=単価!$A$25,$AA$8&lt;=単価!$C$25),単価!H$28,IF(AND($AA$8&gt;=単価!$A$29,$AA$8&lt;=単価!$C$29),単価!H$32,IF(AND($AA$8&gt;=単価!$A$33,$AA$8&lt;=単価!$C$33),単価!H$36,IF(AND($AA$8&gt;=単価!$A$37,$AA$8&lt;=単価!$C$37),単価!H$40,IF(AND($AA$8&gt;=単価!$A$41,$AA$8&lt;=単価!$C$41),単価!H$44,IF(AND($AA$8&gt;=単価!$A$45,$AA$8&lt;=単価!$C$45),単価!H$48,IF(AND($AA$8&gt;=単価!$A$49,$AA$8&lt;=単価!$C$49),単価!H$52,IF(AND($AA$8&gt;=単価!$A$53,$AA$8&lt;=単価!$C$53),単価!H$56,IF(AND($AA$8&gt;=単価!$A$57,$AA$8&lt;=単価!$C$57),単価!H$60,IF(AND($AA$8&gt;=単価!$A$61,$AA$8&lt;=単価!$C$61),単価!H$64,IF(AND($AA$8&gt;=単価!$A$65,$AA$8&lt;=単価!$C$65),単価!H$68,IF($AA$8&gt;=単価!$A$69,単価!H$72,)))))))))))))))))</f>
        <v>0</v>
      </c>
      <c r="W42" s="51">
        <f>IF($AA$8=単価!$A$5,単価!G$7,IF(AND($AA$8&gt;=単価!$A$9,$AA$8&lt;=単価!$C$9),単価!G$11,IF(AND($AA$8&gt;=単価!$A$13,$AA$8&lt;=単価!$C$13),単価!G$15,IF(AND($AA$8&gt;=単価!$A$17,$AA$8&lt;=単価!$C$17),単価!G$19,IF(AND($AA$8&gt;=単価!$A$21,$AA$8&lt;=単価!$C$21),単価!G$23,IF(AND($AA$8&gt;=単価!$A$25,$AA$8&lt;=単価!$C$25),単価!G$27,IF(AND($AA$8&gt;=単価!$A$29,$AA$8&lt;=単価!$C$29),単価!G$31,IF(AND($AA$8&gt;=単価!$A$33,$AA$8&lt;=単価!$C$33),単価!G$35,IF(AND($AA$8&gt;=単価!$A$37,$AA$8&lt;=単価!$C$37),単価!G$39,IF(AND($AA$8&gt;=単価!$A$41,$AA$8&lt;=単価!$C$41),単価!G$43,IF(AND($AA$8&gt;=単価!$A$45,$AA$8&lt;=単価!$C$45),単価!G$47,IF(AND($AA$8&gt;=単価!$A$49,$AA$8&lt;=単価!$C$49),単価!G$51,IF(AND($AA$8&gt;=単価!$A$53,$AA$8&lt;=単価!$C$53),単価!G$55,IF(AND($AA$8&gt;=単価!$A$57,$AA$8&lt;=単価!$C$57),単価!G$59,IF(AND($AA$8&gt;=単価!$A$61,$AA$8&lt;=単価!$C$61),単価!G$63,IF(AND($AA$8&gt;=単価!$A$65,$AA$8&lt;=単価!$C$65),単価!G$67,IF($AA$8&gt;=単価!$A$69,単価!G$71,)))))))))))))))))</f>
        <v>0</v>
      </c>
      <c r="X42" s="51">
        <f>IF($AA$8=単価!$A$5,単価!H7,IF(AND($AA$8&gt;=単価!$A$9,$AA$8&lt;=単価!$C$9),単価!H11,IF(AND($AA$8&gt;=単価!$A$13,$AA$8&lt;=単価!$C$13),単価!H15,IF(AND($AA$8&gt;=単価!$A$17,$AA$8&lt;=単価!$C$17),単価!H19,IF(AND($AA$8&gt;=単価!$A$21,$AA$8&lt;=単価!$C$21),単価!H23,IF(AND($AA$8&gt;=単価!$A$25,$AA$8&lt;=単価!$C$25),単価!H27,IF(AND($AA$8&gt;=単価!$A$29,$AA$8&lt;=単価!$C$29),単価!H31,IF(AND($AA$8&gt;=単価!$A$33,$AA$8&lt;=単価!$C$33),単価!H35,IF(AND($AA$8&gt;=単価!$A$37,$AA$8&lt;=単価!$C$37),単価!H39,IF(AND($AA$8&gt;=単価!$A$41,$AA$8&lt;=単価!$C$41),単価!H43,IF(AND($AA$8&gt;=単価!$A$45,$AA$8&lt;=単価!$C$45),単価!H47,IF(AND($AA$8&gt;=単価!$A$49,$AA$8&lt;=単価!$C$49),単価!H51,IF(AND($AA$8&gt;=単価!$A$53,$AA$8&lt;=単価!$C$53),単価!H55,IF(AND($AA$8&gt;=単価!$A$57,$AA$8&lt;=単価!$C$57),単価!H59,IF(AND($AA$8&gt;=単価!$A$61,$AA$8&lt;=単価!$C$61),単価!H63,IF(AND($AA$8&gt;=単価!$A$65,$AA$8&lt;=単価!$C$65),単価!H67,IF($AA$8&gt;=単価!$A$69,単価!H71,)))))))))))))))))</f>
        <v>0</v>
      </c>
      <c r="Y42" s="50">
        <f>IF($AA$8=単価!$A$5,単価!G$6,IF(AND($AA$8&gt;=単価!$A$9,$AA$8&lt;=単価!$C$9),単価!G$10,IF(AND($AA$8&gt;=単価!$A$13,$AA$8&lt;=単価!$C$13),単価!G$14,IF(AND($AA$8&gt;=単価!$A$17,$AA$8&lt;=単価!$C$17),単価!G$18,IF(AND($AA$8&gt;=単価!$A$21,$AA$8&lt;=単価!$C$21),単価!G$22,IF(AND($AA$8&gt;=単価!$A$25,$AA$8&lt;=単価!$C$25),単価!G$26,IF(AND($AA$8&gt;=単価!$A$29,$AA$8&lt;=単価!$C$29),単価!G$30,IF(AND($AA$8&gt;=単価!$A$33,$AA$8&lt;=単価!$C$33),単価!G$34,IF(AND($AA$8&gt;=単価!$A$37,$AA$8&lt;=単価!$C$37),単価!G$38,IF(AND($AA$8&gt;=単価!$A$41,$AA$8&lt;=単価!$C$41),単価!G$42,IF(AND($AA$8&gt;=単価!$A$45,$AA$8&lt;=単価!$C$45),単価!G$46,IF(AND($AA$8&gt;=単価!$A$49,$AA$8&lt;=単価!$C$49),単価!G$50,IF(AND($AA$8&gt;=単価!$A$53,$AA$8&lt;=単価!$C$53),単価!G$54,IF(AND($AA$8&gt;=単価!$A$57,$AA$8&lt;=単価!$C$57),単価!G$58,IF(AND($AA$8&gt;=単価!$A$61,$AA$8&lt;=単価!$C$61),単価!G$62,IF(AND($AA$8&gt;=単価!$A$65,$AA$8&lt;=単価!$C$65),単価!G$66,IF($AA$8&gt;=単価!$A$69,単価!G$70,)))))))))))))))))</f>
        <v>0</v>
      </c>
      <c r="Z42" s="50">
        <f>IF($AA$8=単価!$A$5,単価!H6,IF(AND($AA$8&gt;=単価!$A$9,$AA$8&lt;=単価!$C$9),単価!H10,IF(AND($AA$8&gt;=単価!$A$13,$AA$8&lt;=単価!$C$13),単価!H14,IF(AND($AA$8&gt;=単価!$A$17,$AA$8&lt;=単価!$C$17),単価!H18,IF(AND($AA$8&gt;=単価!$A$21,$AA$8&lt;=単価!$C$21),単価!H22,IF(AND($AA$8&gt;=単価!$A$25,$AA$8&lt;=単価!$C$25),単価!H26,IF(AND($AA$8&gt;=単価!$A$29,$AA$8&lt;=単価!$C$29),単価!H30,IF(AND($AA$8&gt;=単価!$A$33,$AA$8&lt;=単価!$C$33),単価!H34,IF(AND($AA$8&gt;=単価!$A$37,$AA$8&lt;=単価!$C$37),単価!H38,IF(AND($AA$8&gt;=単価!$A$41,$AA$8&lt;=単価!$C$41),単価!H42,IF(AND($AA$8&gt;=単価!$A$45,$AA$8&lt;=単価!$C$45),単価!H46,IF(AND($AA$8&gt;=単価!$A$49,$AA$8&lt;=単価!$C$49),単価!H50,IF(AND($AA$8&gt;=単価!$A$53,$AA$8&lt;=単価!$C$53),単価!H54,IF(AND($AA$8&gt;=単価!$A$57,$AA$8&lt;=単価!$C$57),単価!H58,IF(AND($AA$8&gt;=単価!$A$61,$AA$8&lt;=単価!$C$61),単価!H62,IF(AND($AA$8&gt;=単価!$A$65,$AA$8&lt;=単価!$C$65),単価!H66,IF($AA$8&gt;=単価!$A$69,単価!H70,)))))))))))))))))</f>
        <v>0</v>
      </c>
      <c r="AA42" s="50">
        <f>IF($AA$8=単価!$A$5,単価!G$5,IF(AND($AA$8&gt;=単価!$A$9,$AA$8&lt;=単価!$C$9),単価!G$9,IF(AND($AA$8&gt;=単価!$A$13,$AA$8&lt;=単価!$C$13),単価!G$13,IF(AND($AA$8&gt;=単価!$A$17,$AA$8&lt;=単価!$C$17),単価!G$17,IF(AND($AA$8&gt;=単価!$A$21,$AA$8&lt;=単価!$C$21),単価!G$21,IF(AND($AA$8&gt;=単価!$A$25,$AA$8&lt;=単価!$C$25),単価!G$25,IF(AND($AA$8&gt;=単価!$A$29,$AA$8&lt;=単価!$C$29),単価!G$29,IF(AND($AA$8&gt;=単価!$A$33,$AA$8&lt;=単価!$C$33),単価!G$33,IF(AND($AA$8&gt;=単価!$A$37,$AA$8&lt;=単価!$C$37),単価!G$37,IF(AND($AA$8&gt;=単価!$A$41,$AA$8&lt;=単価!$C$41),単価!G$41,IF(AND($AA$8&gt;=単価!$A$45,$AA$8&lt;=単価!$C$45),単価!G$45,IF(AND($AA$8&gt;=単価!$A$49,$AA$8&lt;=単価!$C$49),単価!G$49,IF(AND($AA$8&gt;=単価!$A$53,$AA$8&lt;=単価!$C$53),単価!G$53,IF(AND($AA$8&gt;=単価!$A$57,$AA$8&lt;=単価!$C$57),単価!G$57,IF(AND($AA$8&gt;=単価!$A$61,$AA$8&lt;=単価!$C$61),単価!G$61,IF(AND($AA$8&gt;=単価!$A$65,$AA$8&lt;=単価!$C$65),単価!G$65,IF($AA$8&gt;=単価!$A$69,単価!G$69,)))))))))))))))))</f>
        <v>0</v>
      </c>
      <c r="AB42" s="52">
        <f>IF($AA$8=単価!$A$5,単価!H5,IF(AND($AA$8&gt;=単価!$A$9,$AA$8&lt;=単価!$C$9),単価!H9,IF(AND($AA$8&gt;=単価!$A$13,$AA$8&lt;=単価!$C$13),単価!H13,IF(AND($AA$8&gt;=単価!$A$17,$AA$8&lt;=単価!$C$17),単価!H17,IF(AND($AA$8&gt;=単価!$A$21,$AA$8&lt;=単価!$C$21),単価!H21,IF(AND($AA$8&gt;=単価!$A$25,$AA$8&lt;=単価!$C$25),単価!H25,IF(AND($AA$8&gt;=単価!$A$29,$AA$8&lt;=単価!$C$29),単価!H29,IF(AND($AA$8&gt;=単価!$A$33,$AA$8&lt;=単価!$C$33),単価!H33,IF(AND($AA$8&gt;=単価!$A$37,$AA$8&lt;=単価!$C$37),単価!H37,IF(AND($AA$8&gt;=単価!$A$41,$AA$8&lt;=単価!$C$41),単価!H41,IF(AND($AA$8&gt;=単価!$A$45,$AA$8&lt;=単価!$C$45),単価!H45,IF(AND($AA$8&gt;=単価!$A$49,$AA$8&lt;=単価!$C$49),単価!H49,IF(AND($AA$8&gt;=単価!$A$53,$AA$8&lt;=単価!$C$53),単価!H53,IF(AND($AA$8&gt;=単価!$A$57,$AA$8&lt;=単価!$C$57),単価!H57,IF(AND($AA$8&gt;=単価!$A$61,$AA$8&lt;=単価!$C$61),単価!H61,IF(AND($AA$8&gt;=単価!$A$65,$AA$8&lt;=単価!$C$65),単価!H65,IF($AA$8&gt;=単価!$A$69,単価!H69,)))))))))))))))))</f>
        <v>0</v>
      </c>
      <c r="AC42" s="53">
        <f>(U42*$U$10+V42*$U$11)+(W42*SUM($V$10:$W$10)+X42*SUM($V$11:$W$11))+(Y42*$X$10+Z42*$X$11)+(AA42*SUM($Y$10:$Z$10)+AB42*SUM($Y$11:$Z$11))</f>
        <v>0</v>
      </c>
      <c r="AD42" s="54">
        <f>AC42*12</f>
        <v>0</v>
      </c>
      <c r="AE42" s="328" t="s">
        <v>68</v>
      </c>
      <c r="AF42" s="329"/>
      <c r="AG42" s="329"/>
      <c r="AH42" s="329"/>
      <c r="AI42" s="330"/>
      <c r="AJ42" s="49">
        <f>IF($AP$8=単価!$A$5,単価!G$8,IF(AND($AP$8&gt;=単価!$A$9,$AP$8&lt;=単価!$C$9),単価!G$12,IF(AND($AP$8&gt;=単価!$A$13,$AP$8&lt;=単価!$C$13),単価!G$16,IF(AND($AP$8&gt;=単価!$A$17,$AP$8&lt;=単価!$C$17),単価!G$20,IF(AND($AP$8&gt;=単価!$A$21,$AP$8&lt;=単価!$C$21),単価!G$24,IF(AND($AP$8&gt;=単価!$A$25,$AP$8&lt;=単価!$C$25),単価!G$28,IF(AND($AP$8&gt;=単価!$A$29,$AP$8&lt;=単価!$C$29),単価!G$32,IF(AND($AP$8&gt;=単価!$A$33,$AP$8&lt;=単価!$C$33),単価!G$36,IF(AND($AP$8&gt;=単価!$A$37,$AP$8&lt;=単価!$C$37),単価!G$40,IF(AND($AP$8&gt;=単価!$A$41,$AP$8&lt;=単価!$C$41),単価!G$44,IF(AND($AP$8&gt;=単価!$A$45,$AP$8&lt;=単価!$C$45),単価!G$48,IF(AND($AP$8&gt;=単価!$A$49,$AP$8&lt;=単価!$C$49),単価!G$52,IF(AND($AP$8&gt;=単価!$A$53,$AP$8&lt;=単価!$C$53),単価!G$56,IF(AND($AP$8&gt;=単価!$A$57,$AP$8&lt;=単価!$C$57),単価!G$60,IF(AND($AP$8&gt;=単価!$A$61,$AP$8&lt;=単価!$C$61),単価!G$64,IF(AND($AP$8&gt;=単価!$A$65,$AP$8&lt;=単価!$C$65),単価!G$68,IF($AP$8&gt;=単価!$A$69,単価!G$72,)))))))))))))))))</f>
        <v>0</v>
      </c>
      <c r="AK42" s="50">
        <f>IF($AP$8=単価!$A$5,単価!H$8,IF(AND($AP$8&gt;=単価!$A$9,$AP$8&lt;=単価!$C$9),単価!H$12,IF(AND($AP$8&gt;=単価!$A$13,$AP$8&lt;=単価!$C$13),単価!H$16,IF(AND($AP$8&gt;=単価!$A$17,$AP$8&lt;=単価!$C$17),単価!H$20,IF(AND($AP$8&gt;=単価!$A$21,$AP$8&lt;=単価!$C$21),単価!H$24,IF(AND($AP$8&gt;=単価!$A$25,$AP$8&lt;=単価!$C$25),単価!H$28,IF(AND($AP$8&gt;=単価!$A$29,$AP$8&lt;=単価!$C$29),単価!H$32,IF(AND($AP$8&gt;=単価!$A$33,$AP$8&lt;=単価!$C$33),単価!H$36,IF(AND($AP$8&gt;=単価!$A$37,$AP$8&lt;=単価!$C$37),単価!H$40,IF(AND($AP$8&gt;=単価!$A$41,$AP$8&lt;=単価!$C$41),単価!H$44,IF(AND($AP$8&gt;=単価!$A$45,$AP$8&lt;=単価!$C$45),単価!H$48,IF(AND($AP$8&gt;=単価!$A$49,$AP$8&lt;=単価!$C$49),単価!H$52,IF(AND($AP$8&gt;=単価!$A$53,$AP$8&lt;=単価!$C$53),単価!H$56,IF(AND($AP$8&gt;=単価!$A$57,$AP$8&lt;=単価!$C$57),単価!H$60,IF(AND($AP$8&gt;=単価!$A$61,$AP$8&lt;=単価!$C$61),単価!H$64,IF(AND($AP$8&gt;=単価!$A$65,$AP$8&lt;=単価!$C$65),単価!H$68,IF($AP$8&gt;=単価!$A$69,単価!H$72,)))))))))))))))))</f>
        <v>0</v>
      </c>
      <c r="AL42" s="51">
        <f>IF($AP$8=単価!$A$5,単価!G$7,IF(AND($AP$8&gt;=単価!$A$9,$AP$8&lt;=単価!$C$9),単価!G$11,IF(AND($AP$8&gt;=単価!$A$13,$AP$8&lt;=単価!$C$13),単価!G$15,IF(AND($AP$8&gt;=単価!$A$17,$AP$8&lt;=単価!$C$17),単価!G$19,IF(AND($AP$8&gt;=単価!$A$21,$AP$8&lt;=単価!$C$21),単価!G$23,IF(AND($AP$8&gt;=単価!$A$25,$AP$8&lt;=単価!$C$25),単価!G$27,IF(AND($AP$8&gt;=単価!$A$29,$AP$8&lt;=単価!$C$29),単価!G$31,IF(AND($AP$8&gt;=単価!$A$33,$AP$8&lt;=単価!$C$33),単価!G$35,IF(AND($AP$8&gt;=単価!$A$37,$AP$8&lt;=単価!$C$37),単価!G$39,IF(AND($AP$8&gt;=単価!$A$41,$AP$8&lt;=単価!$C$41),単価!G$43,IF(AND($AP$8&gt;=単価!$A$45,$AP$8&lt;=単価!$C$45),単価!G$47,IF(AND($AP$8&gt;=単価!$A$49,$AP$8&lt;=単価!$C$49),単価!G$51,IF(AND($AP$8&gt;=単価!$A$53,$AP$8&lt;=単価!$C$53),単価!G$55,IF(AND($AP$8&gt;=単価!$A$57,$AP$8&lt;=単価!$C$57),単価!G$59,IF(AND($AP$8&gt;=単価!$A$61,$AP$8&lt;=単価!$C$61),単価!G$63,IF(AND($AP$8&gt;=単価!$A$65,$AP$8&lt;=単価!$C$65),単価!G$67,IF($AP$8&gt;=単価!$A$69,単価!G$71,)))))))))))))))))</f>
        <v>0</v>
      </c>
      <c r="AM42" s="51">
        <f>IF($AP$8=単価!$A$5,単価!H7,IF(AND($AP$8&gt;=単価!$A$9,$AP$8&lt;=単価!$C$9),単価!H11,IF(AND($AP$8&gt;=単価!$A$13,$AP$8&lt;=単価!$C$13),単価!H15,IF(AND($AP$8&gt;=単価!$A$17,$AP$8&lt;=単価!$C$17),単価!H19,IF(AND($AP$8&gt;=単価!$A$21,$AP$8&lt;=単価!$C$21),単価!H23,IF(AND($AP$8&gt;=単価!$A$25,$AP$8&lt;=単価!$C$25),単価!H27,IF(AND($AP$8&gt;=単価!$A$29,$AP$8&lt;=単価!$C$29),単価!H31,IF(AND($AP$8&gt;=単価!$A$33,$AP$8&lt;=単価!$C$33),単価!H35,IF(AND($AP$8&gt;=単価!$A$37,$AP$8&lt;=単価!$C$37),単価!H39,IF(AND($AP$8&gt;=単価!$A$41,$AP$8&lt;=単価!$C$41),単価!H43,IF(AND($AP$8&gt;=単価!$A$45,$AP$8&lt;=単価!$C$45),単価!H47,IF(AND($AP$8&gt;=単価!$A$49,$AP$8&lt;=単価!$C$49),単価!H51,IF(AND($AP$8&gt;=単価!$A$53,$AP$8&lt;=単価!$C$53),単価!H55,IF(AND($AP$8&gt;=単価!$A$57,$AP$8&lt;=単価!$C$57),単価!H59,IF(AND($AP$8&gt;=単価!$A$61,$AP$8&lt;=単価!$C$61),単価!H63,IF(AND($AP$8&gt;=単価!$A$65,$AP$8&lt;=単価!$C$65),単価!H67,IF($AP$8&gt;=単価!$A$69,単価!H71,)))))))))))))))))</f>
        <v>0</v>
      </c>
      <c r="AN42" s="50">
        <f>IF($AP$8=単価!$A$5,単価!G$6,IF(AND($AP$8&gt;=単価!$A$9,$AP$8&lt;=単価!$C$9),単価!G$10,IF(AND($AP$8&gt;=単価!$A$13,$AP$8&lt;=単価!$C$13),単価!G$14,IF(AND($AP$8&gt;=単価!$A$17,$AP$8&lt;=単価!$C$17),単価!G$18,IF(AND($AP$8&gt;=単価!$A$21,$AP$8&lt;=単価!$C$21),単価!G$22,IF(AND($AP$8&gt;=単価!$A$25,$AP$8&lt;=単価!$C$25),単価!G$26,IF(AND($AP$8&gt;=単価!$A$29,$AP$8&lt;=単価!$C$29),単価!G$30,IF(AND($AP$8&gt;=単価!$A$33,$AP$8&lt;=単価!$C$33),単価!G$34,IF(AND($AP$8&gt;=単価!$A$37,$AP$8&lt;=単価!$C$37),単価!G$38,IF(AND($AP$8&gt;=単価!$A$41,$AP$8&lt;=単価!$C$41),単価!G$42,IF(AND($AP$8&gt;=単価!$A$45,$AP$8&lt;=単価!$C$45),単価!G$46,IF(AND($AP$8&gt;=単価!$A$49,$AP$8&lt;=単価!$C$49),単価!G$50,IF(AND($AP$8&gt;=単価!$A$53,$AP$8&lt;=単価!$C$53),単価!G$54,IF(AND($AP$8&gt;=単価!$A$57,$AP$8&lt;=単価!$C$57),単価!G$58,IF(AND($AP$8&gt;=単価!$A$61,$AP$8&lt;=単価!$C$61),単価!G$62,IF(AND($AP$8&gt;=単価!$A$65,$AP$8&lt;=単価!$C$65),単価!G$66,IF($AP$8&gt;=単価!$A$69,単価!G$70,)))))))))))))))))</f>
        <v>0</v>
      </c>
      <c r="AO42" s="50">
        <f>IF($AP$8=単価!$A$5,単価!H6,IF(AND($AP$8&gt;=単価!$A$9,$AP$8&lt;=単価!$C$9),単価!H10,IF(AND($AP$8&gt;=単価!$A$13,$AP$8&lt;=単価!$C$13),単価!H14,IF(AND($AP$8&gt;=単価!$A$17,$AP$8&lt;=単価!$C$17),単価!H18,IF(AND($AP$8&gt;=単価!$A$21,$AP$8&lt;=単価!$C$21),単価!H22,IF(AND($AP$8&gt;=単価!$A$25,$AP$8&lt;=単価!$C$25),単価!H26,IF(AND($AP$8&gt;=単価!$A$29,$AP$8&lt;=単価!$C$29),単価!H30,IF(AND($AP$8&gt;=単価!$A$33,$AP$8&lt;=単価!$C$33),単価!H34,IF(AND($AP$8&gt;=単価!$A$37,$AP$8&lt;=単価!$C$37),単価!H38,IF(AND($AP$8&gt;=単価!$A$41,$AP$8&lt;=単価!$C$41),単価!H42,IF(AND($AP$8&gt;=単価!$A$45,$AP$8&lt;=単価!$C$45),単価!H46,IF(AND($AP$8&gt;=単価!$A$49,$AP$8&lt;=単価!$C$49),単価!H50,IF(AND($AP$8&gt;=単価!$A$53,$AP$8&lt;=単価!$C$53),単価!H54,IF(AND($AP$8&gt;=単価!$A$57,$AP$8&lt;=単価!$C$57),単価!H58,IF(AND($AP$8&gt;=単価!$A$61,$AP$8&lt;=単価!$C$61),単価!H62,IF(AND($AP$8&gt;=単価!$A$65,$AP$8&lt;=単価!$C$65),単価!H66,IF($AP$8&gt;=単価!$A$69,単価!H70,)))))))))))))))))</f>
        <v>0</v>
      </c>
      <c r="AP42" s="50">
        <f>IF($AP$8=単価!$A$5,単価!G$5,IF(AND($AP$8&gt;=単価!$A$9,$AP$8&lt;=単価!$C$9),単価!G$9,IF(AND($AP$8&gt;=単価!$A$13,$AP$8&lt;=単価!$C$13),単価!G$13,IF(AND($AP$8&gt;=単価!$A$17,$AP$8&lt;=単価!$C$17),単価!G$17,IF(AND($AP$8&gt;=単価!$A$21,$AP$8&lt;=単価!$C$21),単価!G$21,IF(AND($AP$8&gt;=単価!$A$25,$AP$8&lt;=単価!$C$25),単価!G$25,IF(AND($AP$8&gt;=単価!$A$29,$AP$8&lt;=単価!$C$29),単価!G$29,IF(AND($AP$8&gt;=単価!$A$33,$AP$8&lt;=単価!$C$33),単価!G$33,IF(AND($AP$8&gt;=単価!$A$37,$AP$8&lt;=単価!$C$37),単価!G$37,IF(AND($AP$8&gt;=単価!$A$41,$AP$8&lt;=単価!$C$41),単価!G$41,IF(AND($AP$8&gt;=単価!$A$45,$AP$8&lt;=単価!$C$45),単価!G$45,IF(AND($AP$8&gt;=単価!$A$49,$AP$8&lt;=単価!$C$49),単価!G$49,IF(AND($AP$8&gt;=単価!$A$53,$AP$8&lt;=単価!$C$53),単価!G$53,IF(AND($AP$8&gt;=単価!$A$57,$AP$8&lt;=単価!$C$57),単価!G$57,IF(AND($AP$8&gt;=単価!$A$61,$AP$8&lt;=単価!$C$61),単価!G$61,IF(AND($AP$8&gt;=単価!$A$65,$AP$8&lt;=単価!$C$65),単価!G$65,IF($AP$8&gt;=単価!$A$69,単価!G$69,)))))))))))))))))</f>
        <v>0</v>
      </c>
      <c r="AQ42" s="52">
        <f>IF($AP$8=単価!$A$5,単価!H5,IF(AND($AP$8&gt;=単価!$A$9,$AP$8&lt;=単価!$C$9),単価!H9,IF(AND($AP$8&gt;=単価!$A$13,$AP$8&lt;=単価!$C$13),単価!H13,IF(AND($AP$8&gt;=単価!$A$17,$AP$8&lt;=単価!$C$17),単価!H17,IF(AND($AP$8&gt;=単価!$A$21,$AP$8&lt;=単価!$C$21),単価!H21,IF(AND($AP$8&gt;=単価!$A$25,$AP$8&lt;=単価!$C$25),単価!H25,IF(AND($AP$8&gt;=単価!$A$29,$AP$8&lt;=単価!$C$29),単価!H29,IF(AND($AP$8&gt;=単価!$A$33,$AP$8&lt;=単価!$C$33),単価!H33,IF(AND($AP$8&gt;=単価!$A$37,$AP$8&lt;=単価!$C$37),単価!H37,IF(AND($AP$8&gt;=単価!$A$41,$AP$8&lt;=単価!$C$41),単価!H41,IF(AND($AP$8&gt;=単価!$A$45,$AP$8&lt;=単価!$C$45),単価!H45,IF(AND($AP$8&gt;=単価!$A$49,$AP$8&lt;=単価!$C$49),単価!H49,IF(AND($AP$8&gt;=単価!$A$53,$AP$8&lt;=単価!$C$53),単価!H53,IF(AND($AP$8&gt;=単価!$A$57,$AP$8&lt;=単価!$C$57),単価!H57,IF(AND($AP$8&gt;=単価!$A$61,$AP$8&lt;=単価!$C$61),単価!H61,IF(AND($AP$8&gt;=単価!$A$65,$AP$8&lt;=単価!$C$65),単価!H65,IF($AP$8&gt;=単価!$A$69,単価!H69,)))))))))))))))))</f>
        <v>0</v>
      </c>
      <c r="AR42" s="53">
        <f>(AJ42*$AJ$10+AK42*$AJ$11)+(AL42*SUM($AK$10:$AL$10)+AM42*SUM($AK$11:$AL$11))+(AN42*$AM$10+AO42*$AM$11)+(AP42*SUM($AN$10:$AO$10)+AQ42*SUM($AN$11:$AO$11))</f>
        <v>0</v>
      </c>
      <c r="AS42" s="54">
        <f>AR42*12</f>
        <v>0</v>
      </c>
      <c r="AT42" s="328" t="s">
        <v>68</v>
      </c>
      <c r="AU42" s="329"/>
      <c r="AV42" s="329"/>
      <c r="AW42" s="329"/>
      <c r="AX42" s="330"/>
      <c r="AY42" s="49">
        <f>IF($BE$8=単価!$A$5,単価!G$8,IF(AND($BE$8&gt;=単価!$A$9,$BE$8&lt;=単価!$C$9),単価!G$12,IF(AND($BE$8&gt;=単価!$A$13,$BE$8&lt;=単価!$C$13),単価!G$16,IF(AND($BE$8&gt;=単価!$A$17,$BE$8&lt;=単価!$C$17),単価!G$20,IF(AND($BE$8&gt;=単価!$A$21,$BE$8&lt;=単価!$C$21),単価!G$24,IF(AND($BE$8&gt;=単価!$A$25,$BE$8&lt;=単価!$C$25),単価!G$28,IF(AND($BE$8&gt;=単価!$A$29,$BE$8&lt;=単価!$C$29),単価!G$32,IF(AND($BE$8&gt;=単価!$A$33,$BE$8&lt;=単価!$C$33),単価!G$36,IF(AND($BE$8&gt;=単価!$A$37,$BE$8&lt;=単価!$C$37),単価!G$40,IF(AND($BE$8&gt;=単価!$A$41,$BE$8&lt;=単価!$C$41),単価!G$44,IF(AND($BE$8&gt;=単価!$A$45,$BE$8&lt;=単価!$C$45),単価!G$48,IF(AND($BE$8&gt;=単価!$A$49,$BE$8&lt;=単価!$C$49),単価!G$52,IF(AND($BE$8&gt;=単価!$A$53,$BE$8&lt;=単価!$C$53),単価!G$56,IF(AND($BE$8&gt;=単価!$A$57,$BE$8&lt;=単価!$C$57),単価!G$60,IF(AND($BE$8&gt;=単価!$A$61,$BE$8&lt;=単価!$C$61),単価!G$64,IF(AND($BE$8&gt;=単価!$A$65,$BE$8&lt;=単価!$C$65),単価!G$68,IF($BE$8&gt;=単価!$A$69,単価!G$72,)))))))))))))))))</f>
        <v>0</v>
      </c>
      <c r="AZ42" s="50">
        <f>IF($BE$8=単価!$A$5,単価!H$8,IF(AND($BE$8&gt;=単価!$A$9,$BE$8&lt;=単価!$C$9),単価!H$12,IF(AND($BE$8&gt;=単価!$A$13,$BE$8&lt;=単価!$C$13),単価!H$16,IF(AND($BE$8&gt;=単価!$A$17,$BE$8&lt;=単価!$C$17),単価!H$20,IF(AND($BE$8&gt;=単価!$A$21,$BE$8&lt;=単価!$C$21),単価!H$24,IF(AND($BE$8&gt;=単価!$A$25,$BE$8&lt;=単価!$C$25),単価!H$28,IF(AND($BE$8&gt;=単価!$A$29,$BE$8&lt;=単価!$C$29),単価!H$32,IF(AND($BE$8&gt;=単価!$A$33,$BE$8&lt;=単価!$C$33),単価!H$36,IF(AND($BE$8&gt;=単価!$A$37,$BE$8&lt;=単価!$C$37),単価!H$40,IF(AND($BE$8&gt;=単価!$A$41,$BE$8&lt;=単価!$C$41),単価!H$44,IF(AND($BE$8&gt;=単価!$A$45,$BE$8&lt;=単価!$C$45),単価!H$48,IF(AND($BE$8&gt;=単価!$A$49,$BE$8&lt;=単価!$C$49),単価!H$52,IF(AND($BE$8&gt;=単価!$A$53,$BE$8&lt;=単価!$C$53),単価!H$56,IF(AND($BE$8&gt;=単価!$A$57,$BE$8&lt;=単価!$C$57),単価!H$60,IF(AND($BE$8&gt;=単価!$A$61,$BE$8&lt;=単価!$C$61),単価!H$64,IF(AND($BE$8&gt;=単価!$A$65,$BE$8&lt;=単価!$C$65),単価!H$68,IF($BE$8&gt;=単価!$A$69,単価!H$72,)))))))))))))))))</f>
        <v>0</v>
      </c>
      <c r="BA42" s="51">
        <f>IF($BE$8=単価!$A$5,単価!G$7,IF(AND($BE$8&gt;=単価!$A$9,$BE$8&lt;=単価!$C$9),単価!G$11,IF(AND($BE$8&gt;=単価!$A$13,$BE$8&lt;=単価!$C$13),単価!G$15,IF(AND($BE$8&gt;=単価!$A$17,$BE$8&lt;=単価!$C$17),単価!G$19,IF(AND($BE$8&gt;=単価!$A$21,$BE$8&lt;=単価!$C$21),単価!G$23,IF(AND($BE$8&gt;=単価!$A$25,$BE$8&lt;=単価!$C$25),単価!G$27,IF(AND($BE$8&gt;=単価!$A$29,$BE$8&lt;=単価!$C$29),単価!G$31,IF(AND($BE$8&gt;=単価!$A$33,$BE$8&lt;=単価!$C$33),単価!G$35,IF(AND($BE$8&gt;=単価!$A$37,$BE$8&lt;=単価!$C$37),単価!G$39,IF(AND($BE$8&gt;=単価!$A$41,$BE$8&lt;=単価!$C$41),単価!G$43,IF(AND($BE$8&gt;=単価!$A$45,$BE$8&lt;=単価!$C$45),単価!G$47,IF(AND($BE$8&gt;=単価!$A$49,$BE$8&lt;=単価!$C$49),単価!G$51,IF(AND($BE$8&gt;=単価!$A$53,$BE$8&lt;=単価!$C$53),単価!G$55,IF(AND($BE$8&gt;=単価!$A$57,$BE$8&lt;=単価!$C$57),単価!G$59,IF(AND($BE$8&gt;=単価!$A$61,$BE$8&lt;=単価!$C$61),単価!G$63,IF(AND($BE$8&gt;=単価!$A$65,$BE$8&lt;=単価!$C$65),単価!G$67,IF($BE$8&gt;=単価!$A$69,単価!G$71,)))))))))))))))))</f>
        <v>0</v>
      </c>
      <c r="BB42" s="51">
        <f>IF($BE$8=単価!$A$5,単価!H7,IF(AND($BE$8&gt;=単価!$A$9,$BE$8&lt;=単価!$C$9),単価!H11,IF(AND($BE$8&gt;=単価!$A$13,$BE$8&lt;=単価!$C$13),単価!H15,IF(AND($BE$8&gt;=単価!$A$17,$BE$8&lt;=単価!$C$17),単価!H19,IF(AND($BE$8&gt;=単価!$A$21,$BE$8&lt;=単価!$C$21),単価!H23,IF(AND($BE$8&gt;=単価!$A$25,$BE$8&lt;=単価!$C$25),単価!H27,IF(AND($BE$8&gt;=単価!$A$29,$BE$8&lt;=単価!$C$29),単価!H31,IF(AND($BE$8&gt;=単価!$A$33,$BE$8&lt;=単価!$C$33),単価!H35,IF(AND($BE$8&gt;=単価!$A$37,$BE$8&lt;=単価!$C$37),単価!H39,IF(AND($BE$8&gt;=単価!$A$41,$BE$8&lt;=単価!$C$41),単価!H43,IF(AND($BE$8&gt;=単価!$A$45,$BE$8&lt;=単価!$C$45),単価!H47,IF(AND($BE$8&gt;=単価!$A$49,$BE$8&lt;=単価!$C$49),単価!H51,IF(AND($BE$8&gt;=単価!$A$53,$BE$8&lt;=単価!$C$53),単価!H55,IF(AND($BE$8&gt;=単価!$A$57,$BE$8&lt;=単価!$C$57),単価!H59,IF(AND($BE$8&gt;=単価!$A$61,$BE$8&lt;=単価!$C$61),単価!H63,IF(AND($BE$8&gt;=単価!$A$65,$BE$8&lt;=単価!$C$65),単価!H67,IF($BE$8&gt;=単価!$A$69,単価!H71,)))))))))))))))))</f>
        <v>0</v>
      </c>
      <c r="BC42" s="50">
        <f>IF($BE$8=単価!$A$5,単価!G$6,IF(AND($BE$8&gt;=単価!$A$9,$BE$8&lt;=単価!$C$9),単価!G$10,IF(AND($BE$8&gt;=単価!$A$13,$BE$8&lt;=単価!$C$13),単価!G$14,IF(AND($BE$8&gt;=単価!$A$17,$BE$8&lt;=単価!$C$17),単価!G$18,IF(AND($BE$8&gt;=単価!$A$21,$BE$8&lt;=単価!$C$21),単価!G$22,IF(AND($BE$8&gt;=単価!$A$25,$BE$8&lt;=単価!$C$25),単価!G$26,IF(AND($BE$8&gt;=単価!$A$29,$BE$8&lt;=単価!$C$29),単価!G$30,IF(AND($BE$8&gt;=単価!$A$33,$BE$8&lt;=単価!$C$33),単価!G$34,IF(AND($BE$8&gt;=単価!$A$37,$BE$8&lt;=単価!$C$37),単価!G$38,IF(AND($BE$8&gt;=単価!$A$41,$BE$8&lt;=単価!$C$41),単価!G$42,IF(AND($BE$8&gt;=単価!$A$45,$BE$8&lt;=単価!$C$45),単価!G$46,IF(AND($BE$8&gt;=単価!$A$49,$BE$8&lt;=単価!$C$49),単価!G$50,IF(AND($BE$8&gt;=単価!$A$53,$BE$8&lt;=単価!$C$53),単価!G$54,IF(AND($BE$8&gt;=単価!$A$57,$BE$8&lt;=単価!$C$57),単価!G$58,IF(AND($BE$8&gt;=単価!$A$61,$BE$8&lt;=単価!$C$61),単価!G$62,IF(AND($BE$8&gt;=単価!$A$65,$BE$8&lt;=単価!$C$65),単価!G$66,IF($BE$8&gt;=単価!$A$69,単価!G$70,)))))))))))))))))</f>
        <v>0</v>
      </c>
      <c r="BD42" s="50">
        <f>IF($BE$8=単価!$A$5,単価!H6,IF(AND($BE$8&gt;=単価!$A$9,$BE$8&lt;=単価!$C$9),単価!H10,IF(AND($BE$8&gt;=単価!$A$13,$BE$8&lt;=単価!$C$13),単価!H14,IF(AND($BE$8&gt;=単価!$A$17,$BE$8&lt;=単価!$C$17),単価!H18,IF(AND($BE$8&gt;=単価!$A$21,$BE$8&lt;=単価!$C$21),単価!H22,IF(AND($BE$8&gt;=単価!$A$25,$BE$8&lt;=単価!$C$25),単価!H26,IF(AND($BE$8&gt;=単価!$A$29,$BE$8&lt;=単価!$C$29),単価!H30,IF(AND($BE$8&gt;=単価!$A$33,$BE$8&lt;=単価!$C$33),単価!H34,IF(AND($BE$8&gt;=単価!$A$37,$BE$8&lt;=単価!$C$37),単価!H38,IF(AND($BE$8&gt;=単価!$A$41,$BE$8&lt;=単価!$C$41),単価!H42,IF(AND($BE$8&gt;=単価!$A$45,$BE$8&lt;=単価!$C$45),単価!H46,IF(AND($BE$8&gt;=単価!$A$49,$BE$8&lt;=単価!$C$49),単価!H50,IF(AND($BE$8&gt;=単価!$A$53,$BE$8&lt;=単価!$C$53),単価!H54,IF(AND($BE$8&gt;=単価!$A$57,$BE$8&lt;=単価!$C$57),単価!H58,IF(AND($BE$8&gt;=単価!$A$61,$BE$8&lt;=単価!$C$61),単価!H62,IF(AND($BE$8&gt;=単価!$A$65,$BE$8&lt;=単価!$C$65),単価!H66,IF($BE$8&gt;=単価!$A$69,単価!H70,)))))))))))))))))</f>
        <v>0</v>
      </c>
      <c r="BE42" s="50">
        <f>IF($BE$8=単価!$A$5,単価!G$5,IF(AND($BE$8&gt;=単価!$A$9,$BE$8&lt;=単価!$C$9),単価!G$9,IF(AND($BE$8&gt;=単価!$A$13,$BE$8&lt;=単価!$C$13),単価!G$13,IF(AND($BE$8&gt;=単価!$A$17,$BE$8&lt;=単価!$C$17),単価!G$17,IF(AND($BE$8&gt;=単価!$A$21,$BE$8&lt;=単価!$C$21),単価!G$21,IF(AND($BE$8&gt;=単価!$A$25,$BE$8&lt;=単価!$C$25),単価!G$25,IF(AND($BE$8&gt;=単価!$A$29,$BE$8&lt;=単価!$C$29),単価!G$29,IF(AND($BE$8&gt;=単価!$A$33,$BE$8&lt;=単価!$C$33),単価!G$33,IF(AND($BE$8&gt;=単価!$A$37,$BE$8&lt;=単価!$C$37),単価!G$37,IF(AND($BE$8&gt;=単価!$A$41,$BE$8&lt;=単価!$C$41),単価!G$41,IF(AND($BE$8&gt;=単価!$A$45,$BE$8&lt;=単価!$C$45),単価!G$45,IF(AND($BE$8&gt;=単価!$A$49,$BE$8&lt;=単価!$C$49),単価!G$49,IF(AND($BE$8&gt;=単価!$A$53,$BE$8&lt;=単価!$C$53),単価!G$53,IF(AND($BE$8&gt;=単価!$A$57,$BE$8&lt;=単価!$C$57),単価!G$57,IF(AND($BE$8&gt;=単価!$A$61,$BE$8&lt;=単価!$C$61),単価!G$61,IF(AND($BE$8&gt;=単価!$A$65,$BE$8&lt;=単価!$C$65),単価!G$65,IF($BE$8&gt;=単価!$A$69,単価!G$69,)))))))))))))))))</f>
        <v>0</v>
      </c>
      <c r="BF42" s="52">
        <f>IF($BE$8=単価!$A$5,単価!H5,IF(AND($BE$8&gt;=単価!$A$9,$BE$8&lt;=単価!$C$9),単価!H9,IF(AND($BE$8&gt;=単価!$A$13,$BE$8&lt;=単価!$C$13),単価!H13,IF(AND($BE$8&gt;=単価!$A$17,$BE$8&lt;=単価!$C$17),単価!H17,IF(AND($BE$8&gt;=単価!$A$21,$BE$8&lt;=単価!$C$21),単価!H21,IF(AND($BE$8&gt;=単価!$A$25,$BE$8&lt;=単価!$C$25),単価!H25,IF(AND($BE$8&gt;=単価!$A$29,$BE$8&lt;=単価!$C$29),単価!H29,IF(AND($BE$8&gt;=単価!$A$33,$BE$8&lt;=単価!$C$33),単価!H33,IF(AND($BE$8&gt;=単価!$A$37,$BE$8&lt;=単価!$C$37),単価!H37,IF(AND($BE$8&gt;=単価!$A$41,$BE$8&lt;=単価!$C$41),単価!H41,IF(AND($BE$8&gt;=単価!$A$45,$BE$8&lt;=単価!$C$45),単価!H45,IF(AND($BE$8&gt;=単価!$A$49,$BE$8&lt;=単価!$C$49),単価!H49,IF(AND($BE$8&gt;=単価!$A$53,$BE$8&lt;=単価!$C$53),単価!H53,IF(AND($BE$8&gt;=単価!$A$57,$BE$8&lt;=単価!$C$57),単価!H57,IF(AND($BE$8&gt;=単価!$A$61,$BE$8&lt;=単価!$C$61),単価!H61,IF(AND($BE$8&gt;=単価!$A$65,$BE$8&lt;=単価!$C$65),単価!H65,IF($BE$8&gt;=単価!$A$69,単価!H69,)))))))))))))))))</f>
        <v>0</v>
      </c>
      <c r="BG42" s="53">
        <f>(AY42*$AY$10+AZ42*$AY$11)+(BA42*SUM($AZ$10:$BA$10)+BB42*SUM($AZ$11:$BA$11))+(BC42*$BB$10+BD42*$BB$11)+(BE42*SUM($BC$10:$BD$10)+BF42*SUM($BC$11:$BD$11))</f>
        <v>0</v>
      </c>
      <c r="BH42" s="54">
        <f>BG42*12</f>
        <v>0</v>
      </c>
    </row>
    <row r="43" spans="1:60" ht="19.5" customHeight="1">
      <c r="A43" s="345" t="s">
        <v>69</v>
      </c>
      <c r="B43" s="331" t="s">
        <v>172</v>
      </c>
      <c r="C43" s="332"/>
      <c r="D43" s="332"/>
      <c r="E43" s="333"/>
      <c r="F43" s="55">
        <f>IF($L$8=単価!$A$5,単価!I$8,IF(AND($L$8&gt;=単価!$A$9,$L$8&lt;=単価!$C$9),単価!I$12,IF(AND($L$8&gt;=単価!$A$13,$L$8&lt;=単価!$C$13),単価!I$16,IF(AND($L$8&gt;=単価!$A$17,$L$8&lt;=単価!$C$17),単価!I$20,IF(AND($L$8&gt;=単価!$A$21,$L$8&lt;=単価!$C$21),単価!I$24,IF(AND($L$8&gt;=単価!$A$25,$L$8&lt;=単価!$C$25),単価!I$28,IF(AND($L$8&gt;=単価!$A$29,$L$8&lt;=単価!$C$29),単価!I$32,IF(AND($L$8&gt;=単価!$A$33,$L$8&lt;=単価!$C$33),単価!I$36,IF(AND($L$8&gt;=単価!$A$37,$L$8&lt;=単価!$C$37),単価!I$40,IF(AND($L$8&gt;=単価!$A$41,$L$8&lt;=単価!$C$41),単価!I$44,IF(AND($L$8&gt;=単価!$A$45,$L$8&lt;=単価!$C$45),単価!I$48,IF(AND($L$8&gt;=単価!$A$49,$L$8&lt;=単価!$C$49),単価!I$52,IF(AND($L$8&gt;=単価!$A$53,$L$8&lt;=単価!$C$53),単価!I$56,IF(AND($L$8&gt;=単価!$A$57,$L$8&lt;=単価!$C$57),単価!I$60,IF(AND($L$8&gt;=単価!$A$61,$L$8&lt;=単価!$C$61),単価!I$64,IF(AND($L$8&gt;=単価!$A$65,$L$8&lt;=単価!$C$65),単価!I$68,IF($L$8&gt;=単価!$A$69,単価!I$72,)))))))))))))))))*$F$17</f>
        <v>0</v>
      </c>
      <c r="G43" s="56">
        <f>IF($L$8=単価!$A$5,単価!J$8,IF(AND($L$8&gt;=単価!$A$9,$L$8&lt;=単価!$C$9),単価!J$12,IF(AND($L$8&gt;=単価!$A$13,$L$8&lt;=単価!$C$13),単価!J$16,IF(AND($L$8&gt;=単価!$A$17,$L$8&lt;=単価!$C$17),単価!J$20,IF(AND($L$8&gt;=単価!$A$21,$L$8&lt;=単価!$C$21),単価!J$24,IF(AND($L$8&gt;=単価!$A$25,$L$8&lt;=単価!$C$25),単価!J$28,IF(AND($L$8&gt;=単価!$A$29,$L$8&lt;=単価!$C$29),単価!J$32,IF(AND($L$8&gt;=単価!$A$33,$L$8&lt;=単価!$C$33),単価!J$36,IF(AND($L$8&gt;=単価!$A$37,$L$8&lt;=単価!$C$37),単価!J$40,IF(AND($L$8&gt;=単価!$A$41,$L$8&lt;=単価!$C$41),単価!J$44,IF(AND($L$8&gt;=単価!$A$45,$L$8&lt;=単価!$C$45),単価!J$48,IF(AND($L$8&gt;=単価!$A$49,$L$8&lt;=単価!$C$49),単価!J$52,IF(AND($L$8&gt;=単価!$A$53,$L$8&lt;=単価!$C$53),単価!J$56,IF(AND($L$8&gt;=単価!$A$57,$L$8&lt;=単価!$C$57),単価!J$60,IF(AND($L$8&gt;=単価!$A$61,$L$8&lt;=単価!$C$61),単価!J$64,IF(AND($L$8&gt;=単価!$A$65,$L$8&lt;=単価!$C$65),単価!J$68,IF($L$8&gt;=単価!$A$69,単価!J$72,)))))))))))))))))*$F$17</f>
        <v>0</v>
      </c>
      <c r="H43" s="57">
        <f>IF($L$8=単価!$A$5,単価!I$7,IF(AND($L$8&gt;=単価!$A$9,$L$8&lt;=単価!$C$9),単価!I$11,IF(AND($L$8&gt;=単価!$A$13,$L$8&lt;=単価!$C$13),単価!I$15,IF(AND($L$8&gt;=単価!$A$17,$L$8&lt;=単価!$C$17),単価!I$19,IF(AND($L$8&gt;=単価!$A$21,$L$8&lt;=単価!$C$21),単価!I$23,IF(AND($L$8&gt;=単価!$A$25,$L$8&lt;=単価!$C$25),単価!I$27,IF(AND($L$8&gt;=単価!$A$29,$L$8&lt;=単価!$C$29),単価!I$31,IF(AND($L$8&gt;=単価!$A$33,$L$8&lt;=単価!$C$33),単価!I$35,IF(AND($L$8&gt;=単価!$A$37,$L$8&lt;=単価!$C$37),単価!I$39,IF(AND($L$8&gt;=単価!$A$41,$L$8&lt;=単価!$C$41),単価!I$43,IF(AND($L$8&gt;=単価!$A$45,$L$8&lt;=単価!$C$45),単価!I$47,IF(AND($L$8&gt;=単価!$A$49,$L$8&lt;=単価!$C$49),単価!I$51,IF(AND($L$8&gt;=単価!$A$53,$L$8&lt;=単価!$C$53),単価!I$55,IF(AND($L$8&gt;=単価!$A$57,$L$8&lt;=単価!$C$57),単価!I$59,IF(AND($L$8&gt;=単価!$A$61,$L$8&lt;=単価!$C$61),単価!I$63,IF(AND($L$8&gt;=単価!$A$65,$L$8&lt;=単価!$C$65),単価!I$67,IF($L$8&gt;=単価!$A$69,単価!I$71,)))))))))))))))))*$F$17</f>
        <v>0</v>
      </c>
      <c r="I43" s="57">
        <f>IF($L$8=単価!$A$5,単価!J$7,IF(AND($L$8&gt;=単価!$A$9,$L$8&lt;=単価!$C$9),単価!J$11,IF(AND($L$8&gt;=単価!$A$13,$L$8&lt;=単価!$C$13),単価!J$15,IF(AND($L$8&gt;=単価!$A$17,$L$8&lt;=単価!$C$17),単価!J$19,IF(AND($L$8&gt;=単価!$A$21,$L$8&lt;=単価!$C$21),単価!J$23,IF(AND($L$8&gt;=単価!$A$25,$L$8&lt;=単価!$C$25),単価!J$27,IF(AND($L$8&gt;=単価!$A$29,$L$8&lt;=単価!$C$29),単価!J$31,IF(AND($L$8&gt;=単価!$A$33,$L$8&lt;=単価!$C$33),単価!J$35,IF(AND($L$8&gt;=単価!$A$37,$L$8&lt;=単価!$C$37),単価!J$39,IF(AND($L$8&gt;=単価!$A$41,$L$8&lt;=単価!$C$41),単価!J$43,IF(AND($L$8&gt;=単価!$A$45,$L$8&lt;=単価!$C$45),単価!J$47,IF(AND($L$8&gt;=単価!$A$49,$L$8&lt;=単価!$C$49),単価!J$51,IF(AND($L$8&gt;=単価!$A$53,$L$8&lt;=単価!$C$53),単価!J$55,IF(AND($L$8&gt;=単価!$A$57,$L$8&lt;=単価!$C$57),単価!J$59,IF(AND($L$8&gt;=単価!$A$61,$L$8&lt;=単価!$C$61),単価!J$63,IF(AND($L$8&gt;=単価!$A$65,$L$8&lt;=単価!$C$65),単価!J$67,IF($L$8&gt;=単価!$A$69,単価!J$71,)))))))))))))))))*$F$17</f>
        <v>0</v>
      </c>
      <c r="J43" s="56">
        <f>IF($L$8=単価!$A$5,単価!I$6,IF(AND($L$8&gt;=単価!$A$9,$L$8&lt;=単価!$C$9),単価!I$10,IF(AND($L$8&gt;=単価!$A$13,$L$8&lt;=単価!$C$13),単価!I$14,IF(AND($L$8&gt;=単価!$A$17,$L$8&lt;=単価!$C$17),単価!I$18,IF(AND($L$8&gt;=単価!$A$21,$L$8&lt;=単価!$C$21),単価!I$22,IF(AND($L$8&gt;=単価!$A$25,$L$8&lt;=単価!$C$25),単価!I$26,IF(AND($L$8&gt;=単価!$A$29,$L$8&lt;=単価!$C$29),単価!I$30,IF(AND($L$8&gt;=単価!$A$33,$L$8&lt;=単価!$C$33),単価!I$34,IF(AND($L$8&gt;=単価!$A$37,$L$8&lt;=単価!$C$37),単価!I$38,IF(AND($L$8&gt;=単価!$A$41,$L$8&lt;=単価!$C$41),単価!I$42,IF(AND($L$8&gt;=単価!$A$45,$L$8&lt;=単価!$C$45),単価!I$46,IF(AND($L$8&gt;=単価!$A$49,$L$8&lt;=単価!$C$49),単価!I$50,IF(AND($L$8&gt;=単価!$A$53,$L$8&lt;=単価!$C$53),単価!I$54,IF(AND($L$8&gt;=単価!$A$57,$L$8&lt;=単価!$C$57),単価!I$58,IF(AND($L$8&gt;=単価!$A$61,$L$8&lt;=単価!$C$61),単価!I$62,IF(AND($L$8&gt;=単価!$A$65,$L$8&lt;=単価!$C$65),単価!I$66,IF($L$8&gt;=単価!$A$69,単価!I$70,)))))))))))))))))*$F$17</f>
        <v>0</v>
      </c>
      <c r="K43" s="56">
        <f>IF($L$8=単価!$A$5,単価!J$6,IF(AND($L$8&gt;=単価!$A$9,$L$8&lt;=単価!$C$9),単価!J$10,IF(AND($L$8&gt;=単価!$A$13,$L$8&lt;=単価!$C$13),単価!J$14,IF(AND($L$8&gt;=単価!$A$17,$L$8&lt;=単価!$C$17),単価!J$18,IF(AND($L$8&gt;=単価!$A$21,$L$8&lt;=単価!$C$21),単価!J$22,IF(AND($L$8&gt;=単価!$A$25,$L$8&lt;=単価!$C$25),単価!J$26,IF(AND($L$8&gt;=単価!$A$29,$L$8&lt;=単価!$C$29),単価!J$30,IF(AND($L$8&gt;=単価!$A$33,$L$8&lt;=単価!$C$33),単価!J$34,IF(AND($L$8&gt;=単価!$A$37,$L$8&lt;=単価!$C$37),単価!J$38,IF(AND($L$8&gt;=単価!$A$41,$L$8&lt;=単価!$C$41),単価!J$42,IF(AND($L$8&gt;=単価!$A$45,$L$8&lt;=単価!$C$45),単価!J$46,IF(AND($L$8&gt;=単価!$A$49,$L$8&lt;=単価!$C$49),単価!J$50,IF(AND($L$8&gt;=単価!$A$53,$L$8&lt;=単価!$C$53),単価!J$54,IF(AND($L$8&gt;=単価!$A$57,$L$8&lt;=単価!$C$57),単価!J$58,IF(AND($L$8&gt;=単価!$A$61,$L$8&lt;=単価!$C$61),単価!J$62,IF(AND($L$8&gt;=単価!$A$65,$L$8&lt;=単価!$C$65),単価!J$66,IF($L$8&gt;=単価!$A$69,単価!J$70,)))))))))))))))))*$F$17</f>
        <v>0</v>
      </c>
      <c r="L43" s="56">
        <f>IF($L$8=単価!$A$5,単価!I$5,IF(AND($L$8&gt;=単価!$A$9,$L$8&lt;=単価!$C$9),単価!I$9,IF(AND($L$8&gt;=単価!$A$13,$L$8&lt;=単価!$C$13),単価!I$13,IF(AND($L$8&gt;=単価!$A$17,$L$8&lt;=単価!$C$17),単価!I$17,IF(AND($L$8&gt;=単価!$A$21,$L$8&lt;=単価!$C$21),単価!I$21,IF(AND($L$8&gt;=単価!$A$25,$L$8&lt;=単価!$C$25),単価!I$25,IF(AND($L$8&gt;=単価!$A$29,$L$8&lt;=単価!$C$29),単価!I$29,IF(AND($L$8&gt;=単価!$A$33,$L$8&lt;=単価!$C$33),単価!I$33,IF(AND($L$8&gt;=単価!$A$37,$L$8&lt;=単価!$C$37),単価!I$37,IF(AND($L$8&gt;=単価!$A$41,$L$8&lt;=単価!$C$41),単価!I$41,IF(AND($L$8&gt;=単価!$A$45,$L$8&lt;=単価!$C$45),単価!I$45,IF(AND($L$8&gt;=単価!$A$49,$L$8&lt;=単価!$C$49),単価!I$49,IF(AND($L$8&gt;=単価!$A$53,$L$8&lt;=単価!$C$53),単価!I$53,IF(AND($L$8&gt;=単価!$A$57,$L$8&lt;=単価!$C$57),単価!I$57,IF(AND($L$8&gt;=単価!$A$61,$L$8&lt;=単価!$C$61),単価!I$61,IF(AND($L$8&gt;=単価!$A$65,$L$8&lt;=単価!$C$65),単価!I$65,IF($L$8&gt;=単価!$A$69,単価!I$69,)))))))))))))))))*$F$17</f>
        <v>0</v>
      </c>
      <c r="M43" s="58">
        <f>IF($L$8=単価!$A$5,単価!J$5,IF(AND($L$8&gt;=単価!$A$9,$L$8&lt;=単価!$C$9),単価!J$9,IF(AND($L$8&gt;=単価!$A$13,$L$8&lt;=単価!$C$13),単価!J$13,IF(AND($L$8&gt;=単価!$A$17,$L$8&lt;=単価!$C$17),単価!J$17,IF(AND($L$8&gt;=単価!$A$21,$L$8&lt;=単価!$C$21),単価!J$21,IF(AND($L$8&gt;=単価!$A$25,$L$8&lt;=単価!$C$25),単価!J$25,IF(AND($L$8&gt;=単価!$A$29,$L$8&lt;=単価!$C$29),単価!J$29,IF(AND($L$8&gt;=単価!$A$33,$L$8&lt;=単価!$C$33),単価!J$33,IF(AND($L$8&gt;=単価!$A$37,$L$8&lt;=単価!$C$37),単価!J$37,IF(AND($L$8&gt;=単価!$A$41,$L$8&lt;=単価!$C$41),単価!J$41,IF(AND($L$8&gt;=単価!$A$45,$L$8&lt;=単価!$C$45),単価!J$45,IF(AND($L$8&gt;=単価!$A$49,$L$8&lt;=単価!$C$49),単価!J$49,IF(AND($L$8&gt;=単価!$A$53,$L$8&lt;=単価!$C$53),単価!J$53,IF(AND($L$8&gt;=単価!$A$57,$L$8&lt;=単価!$C$57),単価!J$57,IF(AND($L$8&gt;=単価!$A$61,$L$8&lt;=単価!$C$61),単価!J$61,IF(AND($L$8&gt;=単価!$A$65,$L$8&lt;=単価!$C$65),単価!J$65,IF($L$8&gt;=単価!$A$69,単価!J$69,)))))))))))))))))*$F$17</f>
        <v>0</v>
      </c>
      <c r="N43" s="59">
        <f>(F43*$F$10+G43*$F$11)+(H43*($G$10+$H$10)+I43*($G$11+$H$11))+(J43*$I$10+K43*$I$11)+(L43*($J$10+$K$10)+M43*($J$11+$K$11))</f>
        <v>0</v>
      </c>
      <c r="O43" s="60">
        <f t="shared" ref="O43:O50" si="22">N43*12</f>
        <v>0</v>
      </c>
      <c r="P43" s="345" t="s">
        <v>69</v>
      </c>
      <c r="Q43" s="331" t="s">
        <v>172</v>
      </c>
      <c r="R43" s="332"/>
      <c r="S43" s="332"/>
      <c r="T43" s="333"/>
      <c r="U43" s="55">
        <f>IF($AA$8=単価!$A$5,単価!I$8,IF(AND($AA$8&gt;=単価!$A$9,$AA$8&lt;=単価!$C$9),単価!I$12,IF(AND($AA$8&gt;=単価!$A$13,$AA$8&lt;=単価!$C$13),単価!I$16,IF(AND($AA$8&gt;=単価!$A$17,$AA$8&lt;=単価!$C$17),単価!I$20,IF(AND($AA$8&gt;=単価!$A$21,$AA$8&lt;=単価!$C$21),単価!I$24,IF(AND($AA$8&gt;=単価!$A$25,$AA$8&lt;=単価!$C$25),単価!I$28,IF(AND($AA$8&gt;=単価!$A$29,$AA$8&lt;=単価!$C$29),単価!I$32,IF(AND($AA$8&gt;=単価!$A$33,$AA$8&lt;=単価!$C$33),単価!I$36,IF(AND($AA$8&gt;=単価!$A$37,$AA$8&lt;=単価!$C$37),単価!I$40,IF(AND($AA$8&gt;=単価!$A$41,$AA$8&lt;=単価!$C$41),単価!I$44,IF(AND($AA$8&gt;=単価!$A$45,$AA$8&lt;=単価!$C$45),単価!I$48,IF(AND($AA$8&gt;=単価!$A$49,$AA$8&lt;=単価!$C$49),単価!I$52,IF(AND($AA$8&gt;=単価!$A$53,$AA$8&lt;=単価!$C$53),単価!I$56,IF(AND($AA$8&gt;=単価!$A$57,$AA$8&lt;=単価!$C$57),単価!I$60,IF(AND($AA$8&gt;=単価!$A$61,$AA$8&lt;=単価!$C$61),単価!I$64,IF(AND($AA$8&gt;=単価!$A$65,$AA$8&lt;=単価!$C$65),単価!I$68,IF($AA$8&gt;=単価!$A$69,単価!I$72,)))))))))))))))))*$U$17</f>
        <v>0</v>
      </c>
      <c r="V43" s="56">
        <f>IF($AA$8=単価!$A$5,単価!J$8,IF(AND($AA$8&gt;=単価!$A$9,$AA$8&lt;=単価!$C$9),単価!J$12,IF(AND($AA$8&gt;=単価!$A$13,$AA$8&lt;=単価!$C$13),単価!J$16,IF(AND($AA$8&gt;=単価!$A$17,$AA$8&lt;=単価!$C$17),単価!J$20,IF(AND($AA$8&gt;=単価!$A$21,$AA$8&lt;=単価!$C$21),単価!J$24,IF(AND($AA$8&gt;=単価!$A$25,$AA$8&lt;=単価!$C$25),単価!J$28,IF(AND($AA$8&gt;=単価!$A$29,$AA$8&lt;=単価!$C$29),単価!J$32,IF(AND($AA$8&gt;=単価!$A$33,$AA$8&lt;=単価!$C$33),単価!J$36,IF(AND($AA$8&gt;=単価!$A$37,$AA$8&lt;=単価!$C$37),単価!J$40,IF(AND($AA$8&gt;=単価!$A$41,$AA$8&lt;=単価!$C$41),単価!J$44,IF(AND($AA$8&gt;=単価!$A$45,$AA$8&lt;=単価!$C$45),単価!J$48,IF(AND($AA$8&gt;=単価!$A$49,$AA$8&lt;=単価!$C$49),単価!J$52,IF(AND($AA$8&gt;=単価!$A$53,$AA$8&lt;=単価!$C$53),単価!J$56,IF(AND($AA$8&gt;=単価!$A$57,$AA$8&lt;=単価!$C$57),単価!J$60,IF(AND($AA$8&gt;=単価!$A$61,$AA$8&lt;=単価!$C$61),単価!J$64,IF(AND($AA$8&gt;=単価!$A$65,$AA$8&lt;=単価!$C$65),単価!J$68,IF($AA$8&gt;=単価!$A$69,単価!J$72,)))))))))))))))))*$U$17</f>
        <v>0</v>
      </c>
      <c r="W43" s="57">
        <f>IF($AA$8=単価!$A$5,単価!I$7,IF(AND($AA$8&gt;=単価!$A$9,$AA$8&lt;=単価!$C$9),単価!I$11,IF(AND($AA$8&gt;=単価!$A$13,$AA$8&lt;=単価!$C$13),単価!I$15,IF(AND($AA$8&gt;=単価!$A$17,$AA$8&lt;=単価!$C$17),単価!I$19,IF(AND($AA$8&gt;=単価!$A$21,$AA$8&lt;=単価!$C$21),単価!I$23,IF(AND($AA$8&gt;=単価!$A$25,$AA$8&lt;=単価!$C$25),単価!I$27,IF(AND($AA$8&gt;=単価!$A$29,$AA$8&lt;=単価!$C$29),単価!I$31,IF(AND($AA$8&gt;=単価!$A$33,$AA$8&lt;=単価!$C$33),単価!I$35,IF(AND($AA$8&gt;=単価!$A$37,$AA$8&lt;=単価!$C$37),単価!I$39,IF(AND($AA$8&gt;=単価!$A$41,$AA$8&lt;=単価!$C$41),単価!I$43,IF(AND($AA$8&gt;=単価!$A$45,$AA$8&lt;=単価!$C$45),単価!I$47,IF(AND($AA$8&gt;=単価!$A$49,$AA$8&lt;=単価!$C$49),単価!I$51,IF(AND($AA$8&gt;=単価!$A$53,$AA$8&lt;=単価!$C$53),単価!I$55,IF(AND($AA$8&gt;=単価!$A$57,$AA$8&lt;=単価!$C$57),単価!I$59,IF(AND($AA$8&gt;=単価!$A$61,$AA$8&lt;=単価!$C$61),単価!I$63,IF(AND($AA$8&gt;=単価!$A$65,$AA$8&lt;=単価!$C$65),単価!I$67,IF($AA$8&gt;=単価!$A$69,単価!I$71,)))))))))))))))))*$U$17</f>
        <v>0</v>
      </c>
      <c r="X43" s="57">
        <f>IF($AA$8=単価!$A$5,単価!J$7,IF(AND($AA$8&gt;=単価!$A$9,$AA$8&lt;=単価!$C$9),単価!J$11,IF(AND($AA$8&gt;=単価!$A$13,$AA$8&lt;=単価!$C$13),単価!J$15,IF(AND($AA$8&gt;=単価!$A$17,$AA$8&lt;=単価!$C$17),単価!J$19,IF(AND($AA$8&gt;=単価!$A$21,$AA$8&lt;=単価!$C$21),単価!J$23,IF(AND($AA$8&gt;=単価!$A$25,$AA$8&lt;=単価!$C$25),単価!J$27,IF(AND($AA$8&gt;=単価!$A$29,$AA$8&lt;=単価!$C$29),単価!J$31,IF(AND($AA$8&gt;=単価!$A$33,$AA$8&lt;=単価!$C$33),単価!J$35,IF(AND($AA$8&gt;=単価!$A$37,$AA$8&lt;=単価!$C$37),単価!J$39,IF(AND($AA$8&gt;=単価!$A$41,$AA$8&lt;=単価!$C$41),単価!J$43,IF(AND($AA$8&gt;=単価!$A$45,$AA$8&lt;=単価!$C$45),単価!J$47,IF(AND($AA$8&gt;=単価!$A$49,$AA$8&lt;=単価!$C$49),単価!J$51,IF(AND($AA$8&gt;=単価!$A$53,$AA$8&lt;=単価!$C$53),単価!J$55,IF(AND($AA$8&gt;=単価!$A$57,$AA$8&lt;=単価!$C$57),単価!J$59,IF(AND($AA$8&gt;=単価!$A$61,$AA$8&lt;=単価!$C$61),単価!J$63,IF(AND($AA$8&gt;=単価!$A$65,$AA$8&lt;=単価!$C$65),単価!J$67,IF($AA$8&gt;=単価!$A$69,単価!J$71,)))))))))))))))))*$U$17</f>
        <v>0</v>
      </c>
      <c r="Y43" s="56">
        <f>IF($AA$8=単価!$A$5,単価!I$6,IF(AND($AA$8&gt;=単価!$A$9,$AA$8&lt;=単価!$C$9),単価!I$10,IF(AND($AA$8&gt;=単価!$A$13,$AA$8&lt;=単価!$C$13),単価!I$14,IF(AND($AA$8&gt;=単価!$A$17,$AA$8&lt;=単価!$C$17),単価!I$18,IF(AND($AA$8&gt;=単価!$A$21,$AA$8&lt;=単価!$C$21),単価!I$22,IF(AND($AA$8&gt;=単価!$A$25,$AA$8&lt;=単価!$C$25),単価!I$26,IF(AND($AA$8&gt;=単価!$A$29,$AA$8&lt;=単価!$C$29),単価!I$30,IF(AND($AA$8&gt;=単価!$A$33,$AA$8&lt;=単価!$C$33),単価!I$34,IF(AND($AA$8&gt;=単価!$A$37,$AA$8&lt;=単価!$C$37),単価!I$38,IF(AND($AA$8&gt;=単価!$A$41,$AA$8&lt;=単価!$C$41),単価!I$42,IF(AND($AA$8&gt;=単価!$A$45,$AA$8&lt;=単価!$C$45),単価!I$46,IF(AND($AA$8&gt;=単価!$A$49,$AA$8&lt;=単価!$C$49),単価!I$50,IF(AND($AA$8&gt;=単価!$A$53,$AA$8&lt;=単価!$C$53),単価!I$54,IF(AND($AA$8&gt;=単価!$A$57,$AA$8&lt;=単価!$C$57),単価!I$58,IF(AND($AA$8&gt;=単価!$A$61,$AA$8&lt;=単価!$C$61),単価!I$62,IF(AND($AA$8&gt;=単価!$A$65,$AA$8&lt;=単価!$C$65),単価!I$66,IF($AA$8&gt;=単価!$A$69,単価!I$70,)))))))))))))))))*$U$17</f>
        <v>0</v>
      </c>
      <c r="Z43" s="56">
        <f>IF($AA$8=単価!$A$5,単価!J$6,IF(AND($AA$8&gt;=単価!$A$9,$AA$8&lt;=単価!$C$9),単価!J$10,IF(AND($AA$8&gt;=単価!$A$13,$AA$8&lt;=単価!$C$13),単価!J$14,IF(AND($AA$8&gt;=単価!$A$17,$AA$8&lt;=単価!$C$17),単価!J$18,IF(AND($AA$8&gt;=単価!$A$21,$AA$8&lt;=単価!$C$21),単価!J$22,IF(AND($AA$8&gt;=単価!$A$25,$AA$8&lt;=単価!$C$25),単価!J$26,IF(AND($AA$8&gt;=単価!$A$29,$AA$8&lt;=単価!$C$29),単価!J$30,IF(AND($AA$8&gt;=単価!$A$33,$AA$8&lt;=単価!$C$33),単価!J$34,IF(AND($AA$8&gt;=単価!$A$37,$AA$8&lt;=単価!$C$37),単価!J$38,IF(AND($AA$8&gt;=単価!$A$41,$AA$8&lt;=単価!$C$41),単価!J$42,IF(AND($AA$8&gt;=単価!$A$45,$AA$8&lt;=単価!$C$45),単価!J$46,IF(AND($AA$8&gt;=単価!$A$49,$AA$8&lt;=単価!$C$49),単価!J$50,IF(AND($AA$8&gt;=単価!$A$53,$AA$8&lt;=単価!$C$53),単価!J$54,IF(AND($AA$8&gt;=単価!$A$57,$AA$8&lt;=単価!$C$57),単価!J$58,IF(AND($AA$8&gt;=単価!$A$61,$AA$8&lt;=単価!$C$61),単価!J$62,IF(AND($AA$8&gt;=単価!$A$65,$AA$8&lt;=単価!$C$65),単価!J$66,IF($AA$8&gt;=単価!$A$69,単価!J$70,)))))))))))))))))*$U$17</f>
        <v>0</v>
      </c>
      <c r="AA43" s="56">
        <f>IF($AA$8=単価!$A$5,単価!I$5,IF(AND($AA$8&gt;=単価!$A$9,$AA$8&lt;=単価!$C$9),単価!I$9,IF(AND($AA$8&gt;=単価!$A$13,$AA$8&lt;=単価!$C$13),単価!I$13,IF(AND($AA$8&gt;=単価!$A$17,$AA$8&lt;=単価!$C$17),単価!I$17,IF(AND($AA$8&gt;=単価!$A$21,$AA$8&lt;=単価!$C$21),単価!I$21,IF(AND($AA$8&gt;=単価!$A$25,$AA$8&lt;=単価!$C$25),単価!I$25,IF(AND($AA$8&gt;=単価!$A$29,$AA$8&lt;=単価!$C$29),単価!I$29,IF(AND($AA$8&gt;=単価!$A$33,$AA$8&lt;=単価!$C$33),単価!I$33,IF(AND($AA$8&gt;=単価!$A$37,$AA$8&lt;=単価!$C$37),単価!I$37,IF(AND($AA$8&gt;=単価!$A$41,$AA$8&lt;=単価!$C$41),単価!I$41,IF(AND($AA$8&gt;=単価!$A$45,$AA$8&lt;=単価!$C$45),単価!I$45,IF(AND($AA$8&gt;=単価!$A$49,$AA$8&lt;=単価!$C$49),単価!I$49,IF(AND($AA$8&gt;=単価!$A$53,$AA$8&lt;=単価!$C$53),単価!I$53,IF(AND($AA$8&gt;=単価!$A$57,$AA$8&lt;=単価!$C$57),単価!I$57,IF(AND($AA$8&gt;=単価!$A$61,$AA$8&lt;=単価!$C$61),単価!I$61,IF(AND($AA$8&gt;=単価!$A$65,$AA$8&lt;=単価!$C$65),単価!I$65,IF($AA$8&gt;=単価!$A$69,単価!I$69,)))))))))))))))))*$U$17</f>
        <v>0</v>
      </c>
      <c r="AB43" s="58">
        <f>IF($AA$8=単価!$A$5,単価!J$5,IF(AND($AA$8&gt;=単価!$A$9,$AA$8&lt;=単価!$C$9),単価!J$9,IF(AND($AA$8&gt;=単価!$A$13,$AA$8&lt;=単価!$C$13),単価!J$13,IF(AND($AA$8&gt;=単価!$A$17,$AA$8&lt;=単価!$C$17),単価!J$17,IF(AND($AA$8&gt;=単価!$A$21,$AA$8&lt;=単価!$C$21),単価!J$21,IF(AND($AA$8&gt;=単価!$A$25,$AA$8&lt;=単価!$C$25),単価!J$25,IF(AND($AA$8&gt;=単価!$A$29,$AA$8&lt;=単価!$C$29),単価!J$29,IF(AND($AA$8&gt;=単価!$A$33,$AA$8&lt;=単価!$C$33),単価!J$33,IF(AND($AA$8&gt;=単価!$A$37,$AA$8&lt;=単価!$C$37),単価!J$37,IF(AND($AA$8&gt;=単価!$A$41,$AA$8&lt;=単価!$C$41),単価!J$41,IF(AND($AA$8&gt;=単価!$A$45,$AA$8&lt;=単価!$C$45),単価!J$45,IF(AND($AA$8&gt;=単価!$A$49,$AA$8&lt;=単価!$C$49),単価!J$49,IF(AND($AA$8&gt;=単価!$A$53,$AA$8&lt;=単価!$C$53),単価!J$53,IF(AND($AA$8&gt;=単価!$A$57,$AA$8&lt;=単価!$C$57),単価!J$57,IF(AND($AA$8&gt;=単価!$A$61,$AA$8&lt;=単価!$C$61),単価!J$61,IF(AND($AA$8&gt;=単価!$A$65,$AA$8&lt;=単価!$C$65),単価!J$65,IF($AA$8&gt;=単価!$A$69,単価!J$69,)))))))))))))))))*$U$17</f>
        <v>0</v>
      </c>
      <c r="AC43" s="59">
        <f>(U43*$U$10+V43*$U$11)+(W43*($V$10+$W$10)+X43*($V$11+$W$11))+(Y43*$X$10+Z43*$X$11)+(AA43*($Y$10+$Z$10)+AB43*($Y$11+$Z$11))</f>
        <v>0</v>
      </c>
      <c r="AD43" s="60">
        <f>AC43*12</f>
        <v>0</v>
      </c>
      <c r="AE43" s="345" t="s">
        <v>69</v>
      </c>
      <c r="AF43" s="331" t="s">
        <v>172</v>
      </c>
      <c r="AG43" s="332"/>
      <c r="AH43" s="332"/>
      <c r="AI43" s="333"/>
      <c r="AJ43" s="55">
        <f>IF($AP$8=単価!$A$5,単価!I$8,IF(AND($AP$8&gt;=単価!$A$9,$AP$8&lt;=単価!$C$9),単価!I$12,IF(AND($AP$8&gt;=単価!$A$13,$AP$8&lt;=単価!$C$13),単価!I$16,IF(AND($AP$8&gt;=単価!$A$17,$AP$8&lt;=単価!$C$17),単価!I$20,IF(AND($AP$8&gt;=単価!$A$21,$AP$8&lt;=単価!$C$21),単価!I$24,IF(AND($AP$8&gt;=単価!$A$25,$AP$8&lt;=単価!$C$25),単価!I$28,IF(AND($AP$8&gt;=単価!$A$29,$AP$8&lt;=単価!$C$29),単価!I$32,IF(AND($AP$8&gt;=単価!$A$33,$AP$8&lt;=単価!$C$33),単価!I$36,IF(AND($AP$8&gt;=単価!$A$37,$AP$8&lt;=単価!$C$37),単価!I$40,IF(AND($AP$8&gt;=単価!$A$41,$AP$8&lt;=単価!$C$41),単価!I$44,IF(AND($AP$8&gt;=単価!$A$45,$AP$8&lt;=単価!$C$45),単価!I$48,IF(AND($AP$8&gt;=単価!$A$49,$AP$8&lt;=単価!$C$49),単価!I$52,IF(AND($AP$8&gt;=単価!$A$53,$AP$8&lt;=単価!$C$53),単価!I$56,IF(AND($AP$8&gt;=単価!$A$57,$AP$8&lt;=単価!$C$57),単価!I$60,IF(AND($AP$8&gt;=単価!$A$61,$AP$8&lt;=単価!$C$61),単価!I$64,IF(AND($AP$8&gt;=単価!$A$65,$AP$8&lt;=単価!$C$65),単価!I$68,IF($AP$8&gt;=単価!$A$69,単価!I$72,)))))))))))))))))*$AJ$17</f>
        <v>0</v>
      </c>
      <c r="AK43" s="56">
        <f>IF($AP$8=単価!$A$5,単価!J$8,IF(AND($AP$8&gt;=単価!$A$9,$AP$8&lt;=単価!$C$9),単価!J$12,IF(AND($AP$8&gt;=単価!$A$13,$AP$8&lt;=単価!$C$13),単価!J$16,IF(AND($AP$8&gt;=単価!$A$17,$AP$8&lt;=単価!$C$17),単価!J$20,IF(AND($AP$8&gt;=単価!$A$21,$AP$8&lt;=単価!$C$21),単価!J$24,IF(AND($AP$8&gt;=単価!$A$25,$AP$8&lt;=単価!$C$25),単価!J$28,IF(AND($AP$8&gt;=単価!$A$29,$AP$8&lt;=単価!$C$29),単価!J$32,IF(AND($AP$8&gt;=単価!$A$33,$AP$8&lt;=単価!$C$33),単価!J$36,IF(AND($AP$8&gt;=単価!$A$37,$AP$8&lt;=単価!$C$37),単価!J$40,IF(AND($AP$8&gt;=単価!$A$41,$AP$8&lt;=単価!$C$41),単価!J$44,IF(AND($AP$8&gt;=単価!$A$45,$AP$8&lt;=単価!$C$45),単価!J$48,IF(AND($AP$8&gt;=単価!$A$49,$AP$8&lt;=単価!$C$49),単価!J$52,IF(AND($AP$8&gt;=単価!$A$53,$AP$8&lt;=単価!$C$53),単価!J$56,IF(AND($AP$8&gt;=単価!$A$57,$AP$8&lt;=単価!$C$57),単価!J$60,IF(AND($AP$8&gt;=単価!$A$61,$AP$8&lt;=単価!$C$61),単価!J$64,IF(AND($AP$8&gt;=単価!$A$65,$AP$8&lt;=単価!$C$65),単価!J$68,IF($AP$8&gt;=単価!$A$69,単価!J$72,)))))))))))))))))*$AJ$17</f>
        <v>0</v>
      </c>
      <c r="AL43" s="57">
        <f>IF($AP$8=単価!$A$5,単価!I$7,IF(AND($AP$8&gt;=単価!$A$9,$AP$8&lt;=単価!$C$9),単価!I$11,IF(AND($AP$8&gt;=単価!$A$13,$AP$8&lt;=単価!$C$13),単価!I$15,IF(AND($AP$8&gt;=単価!$A$17,$AP$8&lt;=単価!$C$17),単価!I$19,IF(AND($AP$8&gt;=単価!$A$21,$AP$8&lt;=単価!$C$21),単価!I$23,IF(AND($AP$8&gt;=単価!$A$25,$AP$8&lt;=単価!$C$25),単価!I$27,IF(AND($AP$8&gt;=単価!$A$29,$AP$8&lt;=単価!$C$29),単価!I$31,IF(AND($AP$8&gt;=単価!$A$33,$AP$8&lt;=単価!$C$33),単価!I$35,IF(AND($AP$8&gt;=単価!$A$37,$AP$8&lt;=単価!$C$37),単価!I$39,IF(AND($AP$8&gt;=単価!$A$41,$AP$8&lt;=単価!$C$41),単価!I$43,IF(AND($AP$8&gt;=単価!$A$45,$AP$8&lt;=単価!$C$45),単価!I$47,IF(AND($AP$8&gt;=単価!$A$49,$AP$8&lt;=単価!$C$49),単価!I$51,IF(AND($AP$8&gt;=単価!$A$53,$AP$8&lt;=単価!$C$53),単価!I$55,IF(AND($AP$8&gt;=単価!$A$57,$AP$8&lt;=単価!$C$57),単価!I$59,IF(AND($AP$8&gt;=単価!$A$61,$AP$8&lt;=単価!$C$61),単価!I$63,IF(AND($AP$8&gt;=単価!$A$65,$AP$8&lt;=単価!$C$65),単価!I$67,IF($AP$8&gt;=単価!$A$69,単価!I$71,)))))))))))))))))*$AJ$17</f>
        <v>0</v>
      </c>
      <c r="AM43" s="57">
        <f>IF($AP$8=単価!$A$5,単価!J$7,IF(AND($AP$8&gt;=単価!$A$9,$AP$8&lt;=単価!$C$9),単価!J$11,IF(AND($AP$8&gt;=単価!$A$13,$AP$8&lt;=単価!$C$13),単価!J$15,IF(AND($AP$8&gt;=単価!$A$17,$AP$8&lt;=単価!$C$17),単価!J$19,IF(AND($AP$8&gt;=単価!$A$21,$AP$8&lt;=単価!$C$21),単価!J$23,IF(AND($AP$8&gt;=単価!$A$25,$AP$8&lt;=単価!$C$25),単価!J$27,IF(AND($AP$8&gt;=単価!$A$29,$AP$8&lt;=単価!$C$29),単価!J$31,IF(AND($AP$8&gt;=単価!$A$33,$AP$8&lt;=単価!$C$33),単価!J$35,IF(AND($AP$8&gt;=単価!$A$37,$AP$8&lt;=単価!$C$37),単価!J$39,IF(AND($AP$8&gt;=単価!$A$41,$AP$8&lt;=単価!$C$41),単価!J$43,IF(AND($AP$8&gt;=単価!$A$45,$AP$8&lt;=単価!$C$45),単価!J$47,IF(AND($AP$8&gt;=単価!$A$49,$AP$8&lt;=単価!$C$49),単価!J$51,IF(AND($AP$8&gt;=単価!$A$53,$AP$8&lt;=単価!$C$53),単価!J$55,IF(AND($AP$8&gt;=単価!$A$57,$AP$8&lt;=単価!$C$57),単価!J$59,IF(AND($AP$8&gt;=単価!$A$61,$AP$8&lt;=単価!$C$61),単価!J$63,IF(AND($AP$8&gt;=単価!$A$65,$AP$8&lt;=単価!$C$65),単価!J$67,IF($AP$8&gt;=単価!$A$69,単価!J$71,)))))))))))))))))*$AJ$17</f>
        <v>0</v>
      </c>
      <c r="AN43" s="56">
        <f>IF($AP$8=単価!$A$5,単価!I$6,IF(AND($AP$8&gt;=単価!$A$9,$AP$8&lt;=単価!$C$9),単価!I$10,IF(AND($AP$8&gt;=単価!$A$13,$AP$8&lt;=単価!$C$13),単価!I$14,IF(AND($AP$8&gt;=単価!$A$17,$AP$8&lt;=単価!$C$17),単価!I$18,IF(AND($AP$8&gt;=単価!$A$21,$AP$8&lt;=単価!$C$21),単価!I$22,IF(AND($AP$8&gt;=単価!$A$25,$AP$8&lt;=単価!$C$25),単価!I$26,IF(AND($AP$8&gt;=単価!$A$29,$AP$8&lt;=単価!$C$29),単価!I$30,IF(AND($AP$8&gt;=単価!$A$33,$AP$8&lt;=単価!$C$33),単価!I$34,IF(AND($AP$8&gt;=単価!$A$37,$AP$8&lt;=単価!$C$37),単価!I$38,IF(AND($AP$8&gt;=単価!$A$41,$AP$8&lt;=単価!$C$41),単価!I$42,IF(AND($AP$8&gt;=単価!$A$45,$AP$8&lt;=単価!$C$45),単価!I$46,IF(AND($AP$8&gt;=単価!$A$49,$AP$8&lt;=単価!$C$49),単価!I$50,IF(AND($AP$8&gt;=単価!$A$53,$AP$8&lt;=単価!$C$53),単価!I$54,IF(AND($AP$8&gt;=単価!$A$57,$AP$8&lt;=単価!$C$57),単価!I$58,IF(AND($AP$8&gt;=単価!$A$61,$AP$8&lt;=単価!$C$61),単価!I$62,IF(AND($AP$8&gt;=単価!$A$65,$AP$8&lt;=単価!$C$65),単価!I$66,IF($AP$8&gt;=単価!$A$69,単価!I$70,)))))))))))))))))*$AJ$17</f>
        <v>0</v>
      </c>
      <c r="AO43" s="56">
        <f>IF($AP$8=単価!$A$5,単価!J$6,IF(AND($AP$8&gt;=単価!$A$9,$AP$8&lt;=単価!$C$9),単価!J$10,IF(AND($AP$8&gt;=単価!$A$13,$AP$8&lt;=単価!$C$13),単価!J$14,IF(AND($AP$8&gt;=単価!$A$17,$AP$8&lt;=単価!$C$17),単価!J$18,IF(AND($AP$8&gt;=単価!$A$21,$AP$8&lt;=単価!$C$21),単価!J$22,IF(AND($AP$8&gt;=単価!$A$25,$AP$8&lt;=単価!$C$25),単価!J$26,IF(AND($AP$8&gt;=単価!$A$29,$AP$8&lt;=単価!$C$29),単価!J$30,IF(AND($AP$8&gt;=単価!$A$33,$AP$8&lt;=単価!$C$33),単価!J$34,IF(AND($AP$8&gt;=単価!$A$37,$AP$8&lt;=単価!$C$37),単価!J$38,IF(AND($AP$8&gt;=単価!$A$41,$AP$8&lt;=単価!$C$41),単価!J$42,IF(AND($AP$8&gt;=単価!$A$45,$AP$8&lt;=単価!$C$45),単価!J$46,IF(AND($AP$8&gt;=単価!$A$49,$AP$8&lt;=単価!$C$49),単価!J$50,IF(AND($AP$8&gt;=単価!$A$53,$AP$8&lt;=単価!$C$53),単価!J$54,IF(AND($AP$8&gt;=単価!$A$57,$AP$8&lt;=単価!$C$57),単価!J$58,IF(AND($AP$8&gt;=単価!$A$61,$AP$8&lt;=単価!$C$61),単価!J$62,IF(AND($AP$8&gt;=単価!$A$65,$AP$8&lt;=単価!$C$65),単価!J$66,IF($AP$8&gt;=単価!$A$69,単価!J$70,)))))))))))))))))*$AJ$17</f>
        <v>0</v>
      </c>
      <c r="AP43" s="56">
        <f>IF($AP$8=単価!$A$5,単価!I$5,IF(AND($AP$8&gt;=単価!$A$9,$AP$8&lt;=単価!$C$9),単価!I$9,IF(AND($AP$8&gt;=単価!$A$13,$AP$8&lt;=単価!$C$13),単価!I$13,IF(AND($AP$8&gt;=単価!$A$17,$AP$8&lt;=単価!$C$17),単価!I$17,IF(AND($AP$8&gt;=単価!$A$21,$AP$8&lt;=単価!$C$21),単価!I$21,IF(AND($AP$8&gt;=単価!$A$25,$AP$8&lt;=単価!$C$25),単価!I$25,IF(AND($AP$8&gt;=単価!$A$29,$AP$8&lt;=単価!$C$29),単価!I$29,IF(AND($AP$8&gt;=単価!$A$33,$AP$8&lt;=単価!$C$33),単価!I$33,IF(AND($AP$8&gt;=単価!$A$37,$AP$8&lt;=単価!$C$37),単価!I$37,IF(AND($AP$8&gt;=単価!$A$41,$AP$8&lt;=単価!$C$41),単価!I$41,IF(AND($AP$8&gt;=単価!$A$45,$AP$8&lt;=単価!$C$45),単価!I$45,IF(AND($AP$8&gt;=単価!$A$49,$AP$8&lt;=単価!$C$49),単価!I$49,IF(AND($AP$8&gt;=単価!$A$53,$AP$8&lt;=単価!$C$53),単価!I$53,IF(AND($AP$8&gt;=単価!$A$57,$AP$8&lt;=単価!$C$57),単価!I$57,IF(AND($AP$8&gt;=単価!$A$61,$AP$8&lt;=単価!$C$61),単価!I$61,IF(AND($AP$8&gt;=単価!$A$65,$AP$8&lt;=単価!$C$65),単価!I$65,IF($AP$8&gt;=単価!$A$69,単価!I$69,)))))))))))))))))*$AJ$17</f>
        <v>0</v>
      </c>
      <c r="AQ43" s="58">
        <f>IF($AP$8=単価!$A$5,単価!J$5,IF(AND($AP$8&gt;=単価!$A$9,$AP$8&lt;=単価!$C$9),単価!J$9,IF(AND($AP$8&gt;=単価!$A$13,$AP$8&lt;=単価!$C$13),単価!J$13,IF(AND($AP$8&gt;=単価!$A$17,$AP$8&lt;=単価!$C$17),単価!J$17,IF(AND($AP$8&gt;=単価!$A$21,$AP$8&lt;=単価!$C$21),単価!J$21,IF(AND($AP$8&gt;=単価!$A$25,$AP$8&lt;=単価!$C$25),単価!J$25,IF(AND($AP$8&gt;=単価!$A$29,$AP$8&lt;=単価!$C$29),単価!J$29,IF(AND($AP$8&gt;=単価!$A$33,$AP$8&lt;=単価!$C$33),単価!J$33,IF(AND($AP$8&gt;=単価!$A$37,$AP$8&lt;=単価!$C$37),単価!J$37,IF(AND($AP$8&gt;=単価!$A$41,$AP$8&lt;=単価!$C$41),単価!J$41,IF(AND($AP$8&gt;=単価!$A$45,$AP$8&lt;=単価!$C$45),単価!J$45,IF(AND($AP$8&gt;=単価!$A$49,$AP$8&lt;=単価!$C$49),単価!J$49,IF(AND($AP$8&gt;=単価!$A$53,$AP$8&lt;=単価!$C$53),単価!J$53,IF(AND($AP$8&gt;=単価!$A$57,$AP$8&lt;=単価!$C$57),単価!J$57,IF(AND($AP$8&gt;=単価!$A$61,$AP$8&lt;=単価!$C$61),単価!J$61,IF(AND($AP$8&gt;=単価!$A$65,$AP$8&lt;=単価!$C$65),単価!J$65,IF($AP$8&gt;=単価!$A$69,単価!J$69,)))))))))))))))))*$AJ$17</f>
        <v>0</v>
      </c>
      <c r="AR43" s="59">
        <f>(AJ43*$AJ$10+AK43*$AJ$11)+(AL43*($AK$10+$AL$10)+AM43*($AK$11+$AL$11))+(AN43*$AM$10+AO43*$AM$11)+(AP43*($AN$10+$AO$10)+AQ43*($AN$11+$AO$11))</f>
        <v>0</v>
      </c>
      <c r="AS43" s="60">
        <f>AR43*12</f>
        <v>0</v>
      </c>
      <c r="AT43" s="345" t="s">
        <v>69</v>
      </c>
      <c r="AU43" s="331" t="s">
        <v>172</v>
      </c>
      <c r="AV43" s="332"/>
      <c r="AW43" s="332"/>
      <c r="AX43" s="333"/>
      <c r="AY43" s="55">
        <f>IF($BE$8=単価!$A$5,単価!I$8,IF(AND($BE$8&gt;=単価!$A$9,$BE$8&lt;=単価!$C$9),単価!I$12,IF(AND($BE$8&gt;=単価!$A$13,$BE$8&lt;=単価!$C$13),単価!I$16,IF(AND($BE$8&gt;=単価!$A$17,$BE$8&lt;=単価!$C$17),単価!I$20,IF(AND($BE$8&gt;=単価!$A$21,$BE$8&lt;=単価!$C$21),単価!I$24,IF(AND($BE$8&gt;=単価!$A$25,$BE$8&lt;=単価!$C$25),単価!I$28,IF(AND($BE$8&gt;=単価!$A$29,$BE$8&lt;=単価!$C$29),単価!I$32,IF(AND($BE$8&gt;=単価!$A$33,$BE$8&lt;=単価!$C$33),単価!I$36,IF(AND($BE$8&gt;=単価!$A$37,$BE$8&lt;=単価!$C$37),単価!I$40,IF(AND($BE$8&gt;=単価!$A$41,$BE$8&lt;=単価!$C$41),単価!I$44,IF(AND($BE$8&gt;=単価!$A$45,$BE$8&lt;=単価!$C$45),単価!I$48,IF(AND($BE$8&gt;=単価!$A$49,$BE$8&lt;=単価!$C$49),単価!I$52,IF(AND($BE$8&gt;=単価!$A$53,$BE$8&lt;=単価!$C$53),単価!I$56,IF(AND($BE$8&gt;=単価!$A$57,$BE$8&lt;=単価!$C$57),単価!I$60,IF(AND($BE$8&gt;=単価!$A$61,$BE$8&lt;=単価!$C$61),単価!I$64,IF(AND($BE$8&gt;=単価!$A$65,$BE$8&lt;=単価!$C$65),単価!I$68,IF($BE$8&gt;=単価!$A$69,単価!I$72,)))))))))))))))))*$AY$17</f>
        <v>0</v>
      </c>
      <c r="AZ43" s="56">
        <f>IF($BE$8=単価!$A$5,単価!J$8,IF(AND($BE$8&gt;=単価!$A$9,$BE$8&lt;=単価!$C$9),単価!J$12,IF(AND($BE$8&gt;=単価!$A$13,$BE$8&lt;=単価!$C$13),単価!J$16,IF(AND($BE$8&gt;=単価!$A$17,$BE$8&lt;=単価!$C$17),単価!J$20,IF(AND($BE$8&gt;=単価!$A$21,$BE$8&lt;=単価!$C$21),単価!J$24,IF(AND($BE$8&gt;=単価!$A$25,$BE$8&lt;=単価!$C$25),単価!J$28,IF(AND($BE$8&gt;=単価!$A$29,$BE$8&lt;=単価!$C$29),単価!J$32,IF(AND($BE$8&gt;=単価!$A$33,$BE$8&lt;=単価!$C$33),単価!J$36,IF(AND($BE$8&gt;=単価!$A$37,$BE$8&lt;=単価!$C$37),単価!J$40,IF(AND($BE$8&gt;=単価!$A$41,$BE$8&lt;=単価!$C$41),単価!J$44,IF(AND($BE$8&gt;=単価!$A$45,$BE$8&lt;=単価!$C$45),単価!J$48,IF(AND($BE$8&gt;=単価!$A$49,$BE$8&lt;=単価!$C$49),単価!J$52,IF(AND($BE$8&gt;=単価!$A$53,$BE$8&lt;=単価!$C$53),単価!J$56,IF(AND($BE$8&gt;=単価!$A$57,$BE$8&lt;=単価!$C$57),単価!J$60,IF(AND($BE$8&gt;=単価!$A$61,$BE$8&lt;=単価!$C$61),単価!J$64,IF(AND($BE$8&gt;=単価!$A$65,$BE$8&lt;=単価!$C$65),単価!J$68,IF($BE$8&gt;=単価!$A$69,単価!J$72,)))))))))))))))))*$AY$17</f>
        <v>0</v>
      </c>
      <c r="BA43" s="57">
        <f>IF($BE$8=単価!$A$5,単価!I$7,IF(AND($BE$8&gt;=単価!$A$9,$BE$8&lt;=単価!$C$9),単価!I$11,IF(AND($BE$8&gt;=単価!$A$13,$BE$8&lt;=単価!$C$13),単価!I$15,IF(AND($BE$8&gt;=単価!$A$17,$BE$8&lt;=単価!$C$17),単価!I$19,IF(AND($BE$8&gt;=単価!$A$21,$BE$8&lt;=単価!$C$21),単価!I$23,IF(AND($BE$8&gt;=単価!$A$25,$BE$8&lt;=単価!$C$25),単価!I$27,IF(AND($BE$8&gt;=単価!$A$29,$BE$8&lt;=単価!$C$29),単価!I$31,IF(AND($BE$8&gt;=単価!$A$33,$BE$8&lt;=単価!$C$33),単価!I$35,IF(AND($BE$8&gt;=単価!$A$37,$BE$8&lt;=単価!$C$37),単価!I$39,IF(AND($BE$8&gt;=単価!$A$41,$BE$8&lt;=単価!$C$41),単価!I$43,IF(AND($BE$8&gt;=単価!$A$45,$BE$8&lt;=単価!$C$45),単価!I$47,IF(AND($BE$8&gt;=単価!$A$49,$BE$8&lt;=単価!$C$49),単価!I$51,IF(AND($BE$8&gt;=単価!$A$53,$BE$8&lt;=単価!$C$53),単価!I$55,IF(AND($BE$8&gt;=単価!$A$57,$BE$8&lt;=単価!$C$57),単価!I$59,IF(AND($BE$8&gt;=単価!$A$61,$BE$8&lt;=単価!$C$61),単価!I$63,IF(AND($BE$8&gt;=単価!$A$65,$BE$8&lt;=単価!$C$65),単価!I$67,IF($BE$8&gt;=単価!$A$69,単価!I$71,)))))))))))))))))*$AY$17</f>
        <v>0</v>
      </c>
      <c r="BB43" s="57">
        <f>IF($BE$8=単価!$A$5,単価!J$7,IF(AND($BE$8&gt;=単価!$A$9,$BE$8&lt;=単価!$C$9),単価!J$11,IF(AND($BE$8&gt;=単価!$A$13,$BE$8&lt;=単価!$C$13),単価!J$15,IF(AND($BE$8&gt;=単価!$A$17,$BE$8&lt;=単価!$C$17),単価!J$19,IF(AND($BE$8&gt;=単価!$A$21,$BE$8&lt;=単価!$C$21),単価!J$23,IF(AND($BE$8&gt;=単価!$A$25,$BE$8&lt;=単価!$C$25),単価!J$27,IF(AND($BE$8&gt;=単価!$A$29,$BE$8&lt;=単価!$C$29),単価!J$31,IF(AND($BE$8&gt;=単価!$A$33,$BE$8&lt;=単価!$C$33),単価!J$35,IF(AND($BE$8&gt;=単価!$A$37,$BE$8&lt;=単価!$C$37),単価!J$39,IF(AND($BE$8&gt;=単価!$A$41,$BE$8&lt;=単価!$C$41),単価!J$43,IF(AND($BE$8&gt;=単価!$A$45,$BE$8&lt;=単価!$C$45),単価!J$47,IF(AND($BE$8&gt;=単価!$A$49,$BE$8&lt;=単価!$C$49),単価!J$51,IF(AND($BE$8&gt;=単価!$A$53,$BE$8&lt;=単価!$C$53),単価!J$55,IF(AND($BE$8&gt;=単価!$A$57,$BE$8&lt;=単価!$C$57),単価!J$59,IF(AND($BE$8&gt;=単価!$A$61,$BE$8&lt;=単価!$C$61),単価!J$63,IF(AND($BE$8&gt;=単価!$A$65,$BE$8&lt;=単価!$C$65),単価!J$67,IF($BE$8&gt;=単価!$A$69,単価!J$71,)))))))))))))))))*$AY$17</f>
        <v>0</v>
      </c>
      <c r="BC43" s="56">
        <f>IF($BE$8=単価!$A$5,単価!I$6,IF(AND($BE$8&gt;=単価!$A$9,$BE$8&lt;=単価!$C$9),単価!I$10,IF(AND($BE$8&gt;=単価!$A$13,$BE$8&lt;=単価!$C$13),単価!I$14,IF(AND($BE$8&gt;=単価!$A$17,$BE$8&lt;=単価!$C$17),単価!I$18,IF(AND($BE$8&gt;=単価!$A$21,$BE$8&lt;=単価!$C$21),単価!I$22,IF(AND($BE$8&gt;=単価!$A$25,$BE$8&lt;=単価!$C$25),単価!I$26,IF(AND($BE$8&gt;=単価!$A$29,$BE$8&lt;=単価!$C$29),単価!I$30,IF(AND($BE$8&gt;=単価!$A$33,$BE$8&lt;=単価!$C$33),単価!I$34,IF(AND($BE$8&gt;=単価!$A$37,$BE$8&lt;=単価!$C$37),単価!I$38,IF(AND($BE$8&gt;=単価!$A$41,$BE$8&lt;=単価!$C$41),単価!I$42,IF(AND($BE$8&gt;=単価!$A$45,$BE$8&lt;=単価!$C$45),単価!I$46,IF(AND($BE$8&gt;=単価!$A$49,$BE$8&lt;=単価!$C$49),単価!I$50,IF(AND($BE$8&gt;=単価!$A$53,$BE$8&lt;=単価!$C$53),単価!I$54,IF(AND($BE$8&gt;=単価!$A$57,$BE$8&lt;=単価!$C$57),単価!I$58,IF(AND($BE$8&gt;=単価!$A$61,$BE$8&lt;=単価!$C$61),単価!I$62,IF(AND($BE$8&gt;=単価!$A$65,$BE$8&lt;=単価!$C$65),単価!I$66,IF($BE$8&gt;=単価!$A$69,単価!I$70,)))))))))))))))))*$AY$17</f>
        <v>0</v>
      </c>
      <c r="BD43" s="56">
        <f>IF($BE$8=単価!$A$5,単価!J$6,IF(AND($BE$8&gt;=単価!$A$9,$BE$8&lt;=単価!$C$9),単価!J$10,IF(AND($BE$8&gt;=単価!$A$13,$BE$8&lt;=単価!$C$13),単価!J$14,IF(AND($BE$8&gt;=単価!$A$17,$BE$8&lt;=単価!$C$17),単価!J$18,IF(AND($BE$8&gt;=単価!$A$21,$BE$8&lt;=単価!$C$21),単価!J$22,IF(AND($BE$8&gt;=単価!$A$25,$BE$8&lt;=単価!$C$25),単価!J$26,IF(AND($BE$8&gt;=単価!$A$29,$BE$8&lt;=単価!$C$29),単価!J$30,IF(AND($BE$8&gt;=単価!$A$33,$BE$8&lt;=単価!$C$33),単価!J$34,IF(AND($BE$8&gt;=単価!$A$37,$BE$8&lt;=単価!$C$37),単価!J$38,IF(AND($BE$8&gt;=単価!$A$41,$BE$8&lt;=単価!$C$41),単価!J$42,IF(AND($BE$8&gt;=単価!$A$45,$BE$8&lt;=単価!$C$45),単価!J$46,IF(AND($BE$8&gt;=単価!$A$49,$BE$8&lt;=単価!$C$49),単価!J$50,IF(AND($BE$8&gt;=単価!$A$53,$BE$8&lt;=単価!$C$53),単価!J$54,IF(AND($BE$8&gt;=単価!$A$57,$BE$8&lt;=単価!$C$57),単価!J$58,IF(AND($BE$8&gt;=単価!$A$61,$BE$8&lt;=単価!$C$61),単価!J$62,IF(AND($BE$8&gt;=単価!$A$65,$BE$8&lt;=単価!$C$65),単価!J$66,IF($BE$8&gt;=単価!$A$69,単価!J$70,)))))))))))))))))*$AY$17</f>
        <v>0</v>
      </c>
      <c r="BE43" s="56">
        <f>IF($BE$8=単価!$A$5,単価!I$5,IF(AND($BE$8&gt;=単価!$A$9,$BE$8&lt;=単価!$C$9),単価!I$9,IF(AND($BE$8&gt;=単価!$A$13,$BE$8&lt;=単価!$C$13),単価!I$13,IF(AND($BE$8&gt;=単価!$A$17,$BE$8&lt;=単価!$C$17),単価!I$17,IF(AND($BE$8&gt;=単価!$A$21,$BE$8&lt;=単価!$C$21),単価!I$21,IF(AND($BE$8&gt;=単価!$A$25,$BE$8&lt;=単価!$C$25),単価!I$25,IF(AND($BE$8&gt;=単価!$A$29,$BE$8&lt;=単価!$C$29),単価!I$29,IF(AND($BE$8&gt;=単価!$A$33,$BE$8&lt;=単価!$C$33),単価!I$33,IF(AND($BE$8&gt;=単価!$A$37,$BE$8&lt;=単価!$C$37),単価!I$37,IF(AND($BE$8&gt;=単価!$A$41,$BE$8&lt;=単価!$C$41),単価!I$41,IF(AND($BE$8&gt;=単価!$A$45,$BE$8&lt;=単価!$C$45),単価!I$45,IF(AND($BE$8&gt;=単価!$A$49,$BE$8&lt;=単価!$C$49),単価!I$49,IF(AND($BE$8&gt;=単価!$A$53,$BE$8&lt;=単価!$C$53),単価!I$53,IF(AND($BE$8&gt;=単価!$A$57,$BE$8&lt;=単価!$C$57),単価!I$57,IF(AND($BE$8&gt;=単価!$A$61,$BE$8&lt;=単価!$C$61),単価!I$61,IF(AND($BE$8&gt;=単価!$A$65,$BE$8&lt;=単価!$C$65),単価!I$65,IF($BE$8&gt;=単価!$A$69,単価!I$69,)))))))))))))))))*$AY$17</f>
        <v>0</v>
      </c>
      <c r="BF43" s="58">
        <f>IF($BE$8=単価!$A$5,単価!J$5,IF(AND($BE$8&gt;=単価!$A$9,$BE$8&lt;=単価!$C$9),単価!J$9,IF(AND($BE$8&gt;=単価!$A$13,$BE$8&lt;=単価!$C$13),単価!J$13,IF(AND($BE$8&gt;=単価!$A$17,$BE$8&lt;=単価!$C$17),単価!J$17,IF(AND($BE$8&gt;=単価!$A$21,$BE$8&lt;=単価!$C$21),単価!J$21,IF(AND($BE$8&gt;=単価!$A$25,$BE$8&lt;=単価!$C$25),単価!J$25,IF(AND($BE$8&gt;=単価!$A$29,$BE$8&lt;=単価!$C$29),単価!J$29,IF(AND($BE$8&gt;=単価!$A$33,$BE$8&lt;=単価!$C$33),単価!J$33,IF(AND($BE$8&gt;=単価!$A$37,$BE$8&lt;=単価!$C$37),単価!J$37,IF(AND($BE$8&gt;=単価!$A$41,$BE$8&lt;=単価!$C$41),単価!J$41,IF(AND($BE$8&gt;=単価!$A$45,$BE$8&lt;=単価!$C$45),単価!J$45,IF(AND($BE$8&gt;=単価!$A$49,$BE$8&lt;=単価!$C$49),単価!J$49,IF(AND($BE$8&gt;=単価!$A$53,$BE$8&lt;=単価!$C$53),単価!J$53,IF(AND($BE$8&gt;=単価!$A$57,$BE$8&lt;=単価!$C$57),単価!J$57,IF(AND($BE$8&gt;=単価!$A$61,$BE$8&lt;=単価!$C$61),単価!J$61,IF(AND($BE$8&gt;=単価!$A$65,$BE$8&lt;=単価!$C$65),単価!J$65,IF($BE$8&gt;=単価!$A$69,単価!J$69,)))))))))))))))))*$AY$17</f>
        <v>0</v>
      </c>
      <c r="BG43" s="59">
        <f>(AY43*$AY$10+AZ43*$AY$11)+(BA43*($AZ$10+$BA$10)+BB43*($AZ$11+$BA$11))+(BC43*$BB$10+BD43*$BB$11)+(BE43*($BC$10+$BD$10)+BF43*($BC$11+$BD$11))</f>
        <v>0</v>
      </c>
      <c r="BH43" s="60">
        <f>BG43*12</f>
        <v>0</v>
      </c>
    </row>
    <row r="44" spans="1:60" ht="19.5" customHeight="1">
      <c r="A44" s="260"/>
      <c r="B44" s="296" t="s">
        <v>71</v>
      </c>
      <c r="C44" s="297"/>
      <c r="D44" s="297"/>
      <c r="E44" s="298"/>
      <c r="F44" s="337" t="s">
        <v>65</v>
      </c>
      <c r="G44" s="337"/>
      <c r="H44" s="337"/>
      <c r="I44" s="338"/>
      <c r="J44" s="339">
        <f>IF(F22="該当",IF($L$8=単価!$A$5,単価!K$6,IF(AND($L$8&gt;=単価!$A$9,$L$8&lt;=単価!$C$9),単価!K$10,IF(AND($L$8&gt;=単価!$A$13,$L$8&lt;=単価!$C$13),単価!K$14,IF(AND($L$8&gt;=単価!$A$17,$L$8&lt;=単価!$C$17),単価!K$18,IF(AND($L$8&gt;=単価!$A$21,$L$8&lt;=単価!$C$21),単価!K$22,IF(AND($L$8&gt;=単価!$A$25,$L$8&lt;=単価!$C$25),単価!K$26,IF(AND($L$8&gt;=単価!$A$29,$L$8&lt;=単価!$C$29),単価!K$30,IF(AND($L$8&gt;=単価!$A$33,$L$8&lt;=単価!$C$33),単価!K$34,IF(AND($L$8&gt;=単価!$A$37,$L$8&lt;=単価!$C$37),単価!K$38,IF(AND($L$8&gt;=単価!$A$41,$L$8&lt;=単価!$C$41),単価!K$42,IF(AND($L$8&gt;=単価!$A$45,$L$8&lt;=単価!$C$45),単価!K$46,IF(AND($L$8&gt;=単価!$A$49,$L$8&lt;=単価!$C$49),単価!K$50,IF(AND($L$8&gt;=単価!$A$53,$L$8&lt;=単価!$C$53),単価!K$54,IF(AND($L$8&gt;=単価!$A$57,$L$8&lt;=単価!$C$57),単価!K$58,IF(AND($L$8&gt;=単価!$A$61,$L$8&lt;=単価!$C$61),単価!K$62,IF(AND($L$8&gt;=単価!$A$65,$L$8&lt;=単価!$C$65),単価!K$66,IF($L$8&gt;=単価!$A$69,単価!K$70,))))))))))))))))),0)</f>
        <v>0</v>
      </c>
      <c r="K44" s="340"/>
      <c r="L44" s="341" t="s">
        <v>65</v>
      </c>
      <c r="M44" s="342"/>
      <c r="N44" s="61">
        <f>J44*$I$9</f>
        <v>0</v>
      </c>
      <c r="O44" s="62">
        <f>N44*12</f>
        <v>0</v>
      </c>
      <c r="P44" s="346"/>
      <c r="Q44" s="296" t="s">
        <v>71</v>
      </c>
      <c r="R44" s="297"/>
      <c r="S44" s="297"/>
      <c r="T44" s="298"/>
      <c r="U44" s="337" t="s">
        <v>65</v>
      </c>
      <c r="V44" s="337"/>
      <c r="W44" s="337"/>
      <c r="X44" s="338"/>
      <c r="Y44" s="339">
        <f>IF(U22="該当",IF($AA$8=単価!$A$5,単価!K$6,IF(AND($AA$8&gt;=単価!$A$9,$AA$8&lt;=単価!$C$9),単価!K$10,IF(AND($AA$8&gt;=単価!$A$13,$AA$8&lt;=単価!$C$13),単価!K$14,IF(AND($AA$8&gt;=単価!$A$17,$AA$8&lt;=単価!$C$17),単価!K$18,IF(AND($AA$8&gt;=単価!$A$21,$AA$8&lt;=単価!$C$21),単価!K$22,IF(AND($AA$8&gt;=単価!$A$25,$AA$8&lt;=単価!$C$25),単価!K$26,IF(AND($AA$8&gt;=単価!$A$29,$AA$8&lt;=単価!$C$29),単価!K$30,IF(AND($AA$8&gt;=単価!$A$33,$AA$8&lt;=単価!$C$33),単価!K$34,IF(AND($AA$8&gt;=単価!$A$37,$AA$8&lt;=単価!$C$37),単価!K$38,IF(AND($AA$8&gt;=単価!$A$41,$AA$8&lt;=単価!$C$41),単価!K$42,IF(AND($AA$8&gt;=単価!$A$45,$AA$8&lt;=単価!$C$45),単価!K$46,IF(AND($AA$8&gt;=単価!$A$49,$AA$8&lt;=単価!$C$49),単価!K$50,IF(AND($AA$8&gt;=単価!$A$53,$AA$8&lt;=単価!$C$53),単価!K$54,IF(AND($AA$8&gt;=単価!$A$57,$AA$8&lt;=単価!$C$57),単価!K$58,IF(AND($AA$8&gt;=単価!$A$61,$AA$8&lt;=単価!$C$61),単価!K$62,IF(AND($AA$8&gt;=単価!$A$65,$AA$8&lt;=単価!$C$65),単価!K$66,IF($AA$8&gt;=単価!$A$69,単価!K$70,))))))))))))))))),0)</f>
        <v>0</v>
      </c>
      <c r="Z44" s="340"/>
      <c r="AA44" s="341" t="s">
        <v>65</v>
      </c>
      <c r="AB44" s="342"/>
      <c r="AC44" s="61">
        <f>Y44*$X$9</f>
        <v>0</v>
      </c>
      <c r="AD44" s="62">
        <f>AC44*12</f>
        <v>0</v>
      </c>
      <c r="AE44" s="346"/>
      <c r="AF44" s="296" t="s">
        <v>71</v>
      </c>
      <c r="AG44" s="297"/>
      <c r="AH44" s="297"/>
      <c r="AI44" s="298"/>
      <c r="AJ44" s="337" t="s">
        <v>65</v>
      </c>
      <c r="AK44" s="337"/>
      <c r="AL44" s="337"/>
      <c r="AM44" s="338"/>
      <c r="AN44" s="339">
        <f>IF(AJ22="該当",IF($AP$8=単価!$A$5,単価!K$6,IF(AND($AP$8&gt;=単価!$A$9,$AP$8&lt;=単価!$C$9),単価!K$10,IF(AND($AP$8&gt;=単価!$A$13,$AP$8&lt;=単価!$C$13),単価!K$14,IF(AND($AP$8&gt;=単価!$A$17,$AP$8&lt;=単価!$C$17),単価!K$18,IF(AND($AP$8&gt;=単価!$A$21,$AP$8&lt;=単価!$C$21),単価!K$22,IF(AND($AP$8&gt;=単価!$A$25,$AP$8&lt;=単価!$C$25),単価!K$26,IF(AND($AP$8&gt;=単価!$A$29,$AP$8&lt;=単価!$C$29),単価!K$30,IF(AND($AP$8&gt;=単価!$A$33,$AP$8&lt;=単価!$C$33),単価!K$34,IF(AND($AP$8&gt;=単価!$A$37,$AP$8&lt;=単価!$C$37),単価!K$38,IF(AND($AP$8&gt;=単価!$A$41,$AP$8&lt;=単価!$C$41),単価!K$42,IF(AND($AP$8&gt;=単価!$A$45,$AP$8&lt;=単価!$C$45),単価!K$46,IF(AND($AP$8&gt;=単価!$A$49,$AP$8&lt;=単価!$C$49),単価!K$50,IF(AND($AP$8&gt;=単価!$A$53,$AP$8&lt;=単価!$C$53),単価!K$54,IF(AND($AP$8&gt;=単価!$A$57,$AP$8&lt;=単価!$C$57),単価!K$58,IF(AND($AP$8&gt;=単価!$A$61,$AP$8&lt;=単価!$C$61),単価!K$62,IF(AND($AP$8&gt;=単価!$A$65,$AP$8&lt;=単価!$C$65),単価!K$66,IF($AP$8&gt;=単価!$A$69,単価!K$70,))))))))))))))))),0)</f>
        <v>0</v>
      </c>
      <c r="AO44" s="340"/>
      <c r="AP44" s="341" t="s">
        <v>65</v>
      </c>
      <c r="AQ44" s="342"/>
      <c r="AR44" s="61">
        <f>AN44*$AM$9</f>
        <v>0</v>
      </c>
      <c r="AS44" s="62">
        <f>AR44*12</f>
        <v>0</v>
      </c>
      <c r="AT44" s="346"/>
      <c r="AU44" s="296" t="s">
        <v>71</v>
      </c>
      <c r="AV44" s="297"/>
      <c r="AW44" s="297"/>
      <c r="AX44" s="298"/>
      <c r="AY44" s="337" t="s">
        <v>65</v>
      </c>
      <c r="AZ44" s="337"/>
      <c r="BA44" s="337"/>
      <c r="BB44" s="338"/>
      <c r="BC44" s="339">
        <f>IF(AY22="該当",IF($BE$8=単価!$A$5,単価!K$6,IF(AND($BE$8&gt;=単価!$A$9,$BE$8&lt;=単価!$C$9),単価!K$10,IF(AND($BE$8&gt;=単価!$A$13,$BE$8&lt;=単価!$C$13),単価!K$14,IF(AND($BE$8&gt;=単価!$A$17,$BE$8&lt;=単価!$C$17),単価!K$18,IF(AND($BE$8&gt;=単価!$A$21,$BE$8&lt;=単価!$C$21),単価!K$22,IF(AND($BE$8&gt;=単価!$A$25,$BE$8&lt;=単価!$C$25),単価!K$26,IF(AND($BE$8&gt;=単価!$A$29,$BE$8&lt;=単価!$C$29),単価!K$30,IF(AND($BE$8&gt;=単価!$A$33,$BE$8&lt;=単価!$C$33),単価!K$34,IF(AND($BE$8&gt;=単価!$A$37,$BE$8&lt;=単価!$C$37),単価!K$38,IF(AND($BE$8&gt;=単価!$A$41,$BE$8&lt;=単価!$C$41),単価!K$42,IF(AND($BE$8&gt;=単価!$A$45,$BE$8&lt;=単価!$C$45),単価!K$46,IF(AND($BE$8&gt;=単価!$A$49,$BE$8&lt;=単価!$C$49),単価!K$50,IF(AND($BE$8&gt;=単価!$A$53,$BE$8&lt;=単価!$C$53),単価!K$54,IF(AND($BE$8&gt;=単価!$A$57,$BE$8&lt;=単価!$C$57),単価!K$58,IF(AND($BE$8&gt;=単価!$A$61,$BE$8&lt;=単価!$C$61),単価!K$62,IF(AND($BE$8&gt;=単価!$A$65,$BE$8&lt;=単価!$C$65),単価!K$66,IF($BE$8&gt;=単価!$A$69,単価!K$70,))))))))))))))))),0)</f>
        <v>0</v>
      </c>
      <c r="BD44" s="340"/>
      <c r="BE44" s="341" t="s">
        <v>65</v>
      </c>
      <c r="BF44" s="342"/>
      <c r="BG44" s="61">
        <f>BC44*$BB$9</f>
        <v>0</v>
      </c>
      <c r="BH44" s="62">
        <f>BG44*12</f>
        <v>0</v>
      </c>
    </row>
    <row r="45" spans="1:60" ht="19.5" customHeight="1">
      <c r="A45" s="260"/>
      <c r="B45" s="141"/>
      <c r="C45" s="303" t="s">
        <v>70</v>
      </c>
      <c r="D45" s="304"/>
      <c r="E45" s="305"/>
      <c r="F45" s="337" t="s">
        <v>65</v>
      </c>
      <c r="G45" s="337"/>
      <c r="H45" s="337"/>
      <c r="I45" s="338"/>
      <c r="J45" s="343">
        <f>IF(F22="該当",IF($L$8=単価!$A$5,単価!L$5,IF(AND($L$8&gt;=単価!$A$9,$L$8&lt;=単価!$C$9),単価!L$9,IF(AND($L$8&gt;=単価!$A$13,$L$8&lt;=単価!$C$13),単価!L$13,IF(AND($L$8&gt;=単価!$A$17,$L$8&lt;=単価!$C$17),単価!L$17,IF(AND($L$8&gt;=単価!$A$21,$L$8&lt;=単価!$C$21),単価!L$21,IF(AND($L$8&gt;=単価!$A$25,$L$8&lt;=単価!$C$25),単価!L$25,IF(AND($L$8&gt;=単価!$A$29,$L$8&lt;=単価!$C$29),単価!L$29,IF(AND($L$8&gt;=単価!$A$33,$L$8&lt;=単価!$C$33),単価!L$33,IF(AND($L$8&gt;=単価!$A$37,$L$8&lt;=単価!$C$37),単価!L$37,IF(AND($L$8&gt;=単価!$A$41,$L$8&lt;=単価!$C$41),単価!L$41,IF(AND($L$8&gt;=単価!$A$45,$L$8&lt;=単価!$C$45),単価!L$45,IF(AND($L$8&gt;=単価!$A$49,$L$8&lt;=単価!$C$49),単価!L$49,IF(AND($L$8&gt;=単価!$A$53,$L$8&lt;=単価!$C$53),単価!L$53,IF(AND($L$8&gt;=単価!$A$57,$L$8&lt;=単価!$C$57),単価!L$57,IF(AND($L$8&gt;=単価!$A$61,$L$8&lt;=単価!$C$61),単価!L$61,IF(AND($L$8&gt;=単価!$A$65,$L$8&lt;=単価!$C$65),単価!L$65,IF($L$8&gt;=単価!$A$69,単価!L$69,))))))))))))))))),0)*$F$17</f>
        <v>0</v>
      </c>
      <c r="K45" s="344"/>
      <c r="L45" s="341" t="s">
        <v>65</v>
      </c>
      <c r="M45" s="342"/>
      <c r="N45" s="59">
        <f>J45*$I$9</f>
        <v>0</v>
      </c>
      <c r="O45" s="60">
        <f>N45*12</f>
        <v>0</v>
      </c>
      <c r="P45" s="346"/>
      <c r="Q45" s="141"/>
      <c r="R45" s="303" t="s">
        <v>70</v>
      </c>
      <c r="S45" s="304"/>
      <c r="T45" s="305"/>
      <c r="U45" s="337" t="s">
        <v>65</v>
      </c>
      <c r="V45" s="337"/>
      <c r="W45" s="337"/>
      <c r="X45" s="338"/>
      <c r="Y45" s="343">
        <f>IF(U22="該当",IF($AA$8=単価!$A$5,単価!L$5,IF(AND($AA$8&gt;=単価!$A$9,$AA$8&lt;=単価!$C$9),単価!L$9,IF(AND($AA$8&gt;=単価!$A$13,$AA$8&lt;=単価!$C$13),単価!L$13,IF(AND($AA$8&gt;=単価!$A$17,$AA$8&lt;=単価!$C$17),単価!L$17,IF(AND($AA$8&gt;=単価!$A$21,$AA$8&lt;=単価!$C$21),単価!L$21,IF(AND($AA$8&gt;=単価!$A$25,$AA$8&lt;=単価!$C$25),単価!L$25,IF(AND($AA$8&gt;=単価!$A$29,$AA$8&lt;=単価!$C$29),単価!L$29,IF(AND($AA$8&gt;=単価!$A$33,$AA$8&lt;=単価!$C$33),単価!L$33,IF(AND($AA$8&gt;=単価!$A$37,$AA$8&lt;=単価!$C$37),単価!L$37,IF(AND($AA$8&gt;=単価!$A$41,$AA$8&lt;=単価!$C$41),単価!L$41,IF(AND($AA$8&gt;=単価!$A$45,$AA$8&lt;=単価!$C$45),単価!L$45,IF(AND($AA$8&gt;=単価!$A$49,$AA$8&lt;=単価!$C$49),単価!L$49,IF(AND($AA$8&gt;=単価!$A$53,$AA$8&lt;=単価!$C$53),単価!L$53,IF(AND($AA$8&gt;=単価!$A$57,$AA$8&lt;=単価!$C$57),単価!L$57,IF(AND($AA$8&gt;=単価!$A$61,$AA$8&lt;=単価!$C$61),単価!L$61,IF(AND($AA$8&gt;=単価!$A$65,$AA$8&lt;=単価!$C$65),単価!L$65,IF($AA$8&gt;=単価!$A$69,単価!L$69,))))))))))))))))),0)*$U$17</f>
        <v>0</v>
      </c>
      <c r="Z45" s="344"/>
      <c r="AA45" s="341" t="s">
        <v>65</v>
      </c>
      <c r="AB45" s="342"/>
      <c r="AC45" s="59">
        <f>Y45*$X$9</f>
        <v>0</v>
      </c>
      <c r="AD45" s="60">
        <f>AC45*12</f>
        <v>0</v>
      </c>
      <c r="AE45" s="346"/>
      <c r="AF45" s="141"/>
      <c r="AG45" s="303" t="s">
        <v>70</v>
      </c>
      <c r="AH45" s="304"/>
      <c r="AI45" s="305"/>
      <c r="AJ45" s="337" t="s">
        <v>65</v>
      </c>
      <c r="AK45" s="337"/>
      <c r="AL45" s="337"/>
      <c r="AM45" s="338"/>
      <c r="AN45" s="343">
        <f>IF(AJ22="該当",IF($AP$8=単価!$A$5,単価!L$5,IF(AND($AP$8&gt;=単価!$A$9,$AP$8&lt;=単価!$C$9),単価!L$9,IF(AND($AP$8&gt;=単価!$A$13,$AP$8&lt;=単価!$C$13),単価!L$13,IF(AND($AP$8&gt;=単価!$A$17,$AP$8&lt;=単価!$C$17),単価!L$17,IF(AND($AP$8&gt;=単価!$A$21,$AP$8&lt;=単価!$C$21),単価!L$21,IF(AND($AP$8&gt;=単価!$A$25,$AP$8&lt;=単価!$C$25),単価!L$25,IF(AND($AP$8&gt;=単価!$A$29,$AP$8&lt;=単価!$C$29),単価!L$29,IF(AND($AP$8&gt;=単価!$A$33,$AP$8&lt;=単価!$C$33),単価!L$33,IF(AND($AP$8&gt;=単価!$A$37,$AP$8&lt;=単価!$C$37),単価!L$37,IF(AND($AP$8&gt;=単価!$A$41,$AP$8&lt;=単価!$C$41),単価!L$41,IF(AND($AP$8&gt;=単価!$A$45,$AP$8&lt;=単価!$C$45),単価!L$45,IF(AND($AP$8&gt;=単価!$A$49,$AP$8&lt;=単価!$C$49),単価!L$49,IF(AND($AP$8&gt;=単価!$A$53,$AP$8&lt;=単価!$C$53),単価!L$53,IF(AND($AP$8&gt;=単価!$A$57,$AP$8&lt;=単価!$C$57),単価!L$57,IF(AND($AP$8&gt;=単価!$A$61,$AP$8&lt;=単価!$C$61),単価!L$61,IF(AND($AP$8&gt;=単価!$A$65,$AP$8&lt;=単価!$C$65),単価!L$65,IF($AP$8&gt;=単価!$A$69,単価!L$69,))))))))))))))))),0)*$AJ$17</f>
        <v>0</v>
      </c>
      <c r="AO45" s="344"/>
      <c r="AP45" s="341" t="s">
        <v>65</v>
      </c>
      <c r="AQ45" s="342"/>
      <c r="AR45" s="59">
        <f>AN45*$AM$9</f>
        <v>0</v>
      </c>
      <c r="AS45" s="60">
        <f>AR45*12</f>
        <v>0</v>
      </c>
      <c r="AT45" s="346"/>
      <c r="AU45" s="141"/>
      <c r="AV45" s="303" t="s">
        <v>70</v>
      </c>
      <c r="AW45" s="304"/>
      <c r="AX45" s="305"/>
      <c r="AY45" s="337" t="s">
        <v>65</v>
      </c>
      <c r="AZ45" s="337"/>
      <c r="BA45" s="337"/>
      <c r="BB45" s="338"/>
      <c r="BC45" s="343">
        <f>IF(AY22="該当",IF($BE$8=単価!$A$5,単価!L$5,IF(AND($BE$8&gt;=単価!$A$9,$BE$8&lt;=単価!$C$9),単価!L$9,IF(AND($BE$8&gt;=単価!$A$13,$BE$8&lt;=単価!$C$13),単価!L$13,IF(AND($BE$8&gt;=単価!$A$17,$BE$8&lt;=単価!$C$17),単価!L$17,IF(AND($BE$8&gt;=単価!$A$21,$BE$8&lt;=単価!$C$21),単価!L$21,IF(AND($BE$8&gt;=単価!$A$25,$BE$8&lt;=単価!$C$25),単価!L$25,IF(AND($BE$8&gt;=単価!$A$29,$BE$8&lt;=単価!$C$29),単価!L$29,IF(AND($BE$8&gt;=単価!$A$33,$BE$8&lt;=単価!$C$33),単価!L$33,IF(AND($BE$8&gt;=単価!$A$37,$BE$8&lt;=単価!$C$37),単価!L$37,IF(AND($BE$8&gt;=単価!$A$41,$BE$8&lt;=単価!$C$41),単価!L$41,IF(AND($BE$8&gt;=単価!$A$45,$BE$8&lt;=単価!$C$45),単価!L$45,IF(AND($BE$8&gt;=単価!$A$49,$BE$8&lt;=単価!$C$49),単価!L$49,IF(AND($BE$8&gt;=単価!$A$53,$BE$8&lt;=単価!$C$53),単価!L$53,IF(AND($BE$8&gt;=単価!$A$57,$BE$8&lt;=単価!$C$57),単価!L$57,IF(AND($BE$8&gt;=単価!$A$61,$BE$8&lt;=単価!$C$61),単価!L$61,IF(AND($BE$8&gt;=単価!$A$65,$BE$8&lt;=単価!$C$65),単価!L$65,IF($BE$8&gt;=単価!$A$69,単価!L$69,))))))))))))))))),0)*$AY$17</f>
        <v>0</v>
      </c>
      <c r="BD45" s="344"/>
      <c r="BE45" s="341" t="s">
        <v>65</v>
      </c>
      <c r="BF45" s="342"/>
      <c r="BG45" s="59">
        <f>BC45*$BB$9</f>
        <v>0</v>
      </c>
      <c r="BH45" s="60">
        <f>BG45*12</f>
        <v>0</v>
      </c>
    </row>
    <row r="46" spans="1:60" ht="18" hidden="1" customHeight="1">
      <c r="A46" s="260"/>
      <c r="B46" s="334" t="s">
        <v>42</v>
      </c>
      <c r="C46" s="335"/>
      <c r="D46" s="335"/>
      <c r="E46" s="336"/>
      <c r="F46" s="316" t="s">
        <v>113</v>
      </c>
      <c r="G46" s="316"/>
      <c r="H46" s="316"/>
      <c r="I46" s="316"/>
      <c r="J46" s="316"/>
      <c r="K46" s="316"/>
      <c r="L46" s="316"/>
      <c r="M46" s="316"/>
      <c r="N46" s="95" t="s">
        <v>114</v>
      </c>
      <c r="O46" s="96" t="s">
        <v>114</v>
      </c>
      <c r="P46" s="346"/>
      <c r="Q46" s="334" t="s">
        <v>42</v>
      </c>
      <c r="R46" s="335"/>
      <c r="S46" s="335"/>
      <c r="T46" s="336"/>
      <c r="U46" s="316" t="s">
        <v>113</v>
      </c>
      <c r="V46" s="316"/>
      <c r="W46" s="316"/>
      <c r="X46" s="316"/>
      <c r="Y46" s="316"/>
      <c r="Z46" s="316"/>
      <c r="AA46" s="316"/>
      <c r="AB46" s="316"/>
      <c r="AC46" s="95" t="s">
        <v>65</v>
      </c>
      <c r="AD46" s="96" t="s">
        <v>65</v>
      </c>
      <c r="AE46" s="346"/>
      <c r="AF46" s="334" t="s">
        <v>42</v>
      </c>
      <c r="AG46" s="335"/>
      <c r="AH46" s="335"/>
      <c r="AI46" s="336"/>
      <c r="AJ46" s="316" t="s">
        <v>113</v>
      </c>
      <c r="AK46" s="316"/>
      <c r="AL46" s="316"/>
      <c r="AM46" s="316"/>
      <c r="AN46" s="316"/>
      <c r="AO46" s="316"/>
      <c r="AP46" s="316"/>
      <c r="AQ46" s="316"/>
      <c r="AR46" s="95" t="s">
        <v>65</v>
      </c>
      <c r="AS46" s="96" t="s">
        <v>65</v>
      </c>
      <c r="AT46" s="346"/>
      <c r="AU46" s="334" t="s">
        <v>42</v>
      </c>
      <c r="AV46" s="335"/>
      <c r="AW46" s="335"/>
      <c r="AX46" s="336"/>
      <c r="AY46" s="316" t="s">
        <v>113</v>
      </c>
      <c r="AZ46" s="316"/>
      <c r="BA46" s="316"/>
      <c r="BB46" s="316"/>
      <c r="BC46" s="316"/>
      <c r="BD46" s="316"/>
      <c r="BE46" s="316"/>
      <c r="BF46" s="316"/>
      <c r="BG46" s="95" t="s">
        <v>65</v>
      </c>
      <c r="BH46" s="96" t="s">
        <v>65</v>
      </c>
    </row>
    <row r="47" spans="1:60" ht="18" hidden="1" customHeight="1">
      <c r="A47" s="260"/>
      <c r="B47" s="142"/>
      <c r="C47" s="313" t="s">
        <v>70</v>
      </c>
      <c r="D47" s="314"/>
      <c r="E47" s="315"/>
      <c r="F47" s="316" t="s">
        <v>113</v>
      </c>
      <c r="G47" s="316"/>
      <c r="H47" s="316"/>
      <c r="I47" s="316"/>
      <c r="J47" s="316"/>
      <c r="K47" s="316"/>
      <c r="L47" s="316"/>
      <c r="M47" s="316"/>
      <c r="N47" s="95" t="s">
        <v>114</v>
      </c>
      <c r="O47" s="96" t="s">
        <v>114</v>
      </c>
      <c r="P47" s="346"/>
      <c r="Q47" s="142"/>
      <c r="R47" s="313" t="s">
        <v>70</v>
      </c>
      <c r="S47" s="314"/>
      <c r="T47" s="315"/>
      <c r="U47" s="316" t="s">
        <v>113</v>
      </c>
      <c r="V47" s="316"/>
      <c r="W47" s="316"/>
      <c r="X47" s="316"/>
      <c r="Y47" s="316"/>
      <c r="Z47" s="316"/>
      <c r="AA47" s="316"/>
      <c r="AB47" s="316"/>
      <c r="AC47" s="95" t="s">
        <v>65</v>
      </c>
      <c r="AD47" s="96" t="s">
        <v>65</v>
      </c>
      <c r="AE47" s="346"/>
      <c r="AF47" s="142"/>
      <c r="AG47" s="313" t="s">
        <v>70</v>
      </c>
      <c r="AH47" s="314"/>
      <c r="AI47" s="315"/>
      <c r="AJ47" s="316" t="s">
        <v>113</v>
      </c>
      <c r="AK47" s="316"/>
      <c r="AL47" s="316"/>
      <c r="AM47" s="316"/>
      <c r="AN47" s="316"/>
      <c r="AO47" s="316"/>
      <c r="AP47" s="316"/>
      <c r="AQ47" s="316"/>
      <c r="AR47" s="95" t="s">
        <v>65</v>
      </c>
      <c r="AS47" s="96" t="s">
        <v>65</v>
      </c>
      <c r="AT47" s="346"/>
      <c r="AU47" s="142"/>
      <c r="AV47" s="313" t="s">
        <v>70</v>
      </c>
      <c r="AW47" s="314"/>
      <c r="AX47" s="315"/>
      <c r="AY47" s="316" t="s">
        <v>113</v>
      </c>
      <c r="AZ47" s="316"/>
      <c r="BA47" s="316"/>
      <c r="BB47" s="316"/>
      <c r="BC47" s="316"/>
      <c r="BD47" s="316"/>
      <c r="BE47" s="316"/>
      <c r="BF47" s="316"/>
      <c r="BG47" s="95" t="s">
        <v>65</v>
      </c>
      <c r="BH47" s="96" t="s">
        <v>65</v>
      </c>
    </row>
    <row r="48" spans="1:60" ht="18" hidden="1" customHeight="1">
      <c r="A48" s="260"/>
      <c r="B48" s="334" t="s">
        <v>43</v>
      </c>
      <c r="C48" s="335"/>
      <c r="D48" s="335"/>
      <c r="E48" s="336"/>
      <c r="F48" s="316" t="s">
        <v>113</v>
      </c>
      <c r="G48" s="316"/>
      <c r="H48" s="316"/>
      <c r="I48" s="316"/>
      <c r="J48" s="317" t="s">
        <v>113</v>
      </c>
      <c r="K48" s="316"/>
      <c r="L48" s="316"/>
      <c r="M48" s="316"/>
      <c r="N48" s="95" t="s">
        <v>114</v>
      </c>
      <c r="O48" s="96" t="s">
        <v>114</v>
      </c>
      <c r="P48" s="346"/>
      <c r="Q48" s="334" t="s">
        <v>43</v>
      </c>
      <c r="R48" s="335"/>
      <c r="S48" s="335"/>
      <c r="T48" s="336"/>
      <c r="U48" s="316" t="s">
        <v>113</v>
      </c>
      <c r="V48" s="316"/>
      <c r="W48" s="316"/>
      <c r="X48" s="316"/>
      <c r="Y48" s="317" t="s">
        <v>113</v>
      </c>
      <c r="Z48" s="316"/>
      <c r="AA48" s="316"/>
      <c r="AB48" s="316"/>
      <c r="AC48" s="95" t="s">
        <v>65</v>
      </c>
      <c r="AD48" s="96" t="s">
        <v>65</v>
      </c>
      <c r="AE48" s="346"/>
      <c r="AF48" s="334" t="s">
        <v>43</v>
      </c>
      <c r="AG48" s="335"/>
      <c r="AH48" s="335"/>
      <c r="AI48" s="336"/>
      <c r="AJ48" s="316" t="s">
        <v>113</v>
      </c>
      <c r="AK48" s="316"/>
      <c r="AL48" s="316"/>
      <c r="AM48" s="316"/>
      <c r="AN48" s="317" t="s">
        <v>113</v>
      </c>
      <c r="AO48" s="316"/>
      <c r="AP48" s="316"/>
      <c r="AQ48" s="316"/>
      <c r="AR48" s="95" t="s">
        <v>65</v>
      </c>
      <c r="AS48" s="96" t="s">
        <v>65</v>
      </c>
      <c r="AT48" s="346"/>
      <c r="AU48" s="334" t="s">
        <v>43</v>
      </c>
      <c r="AV48" s="335"/>
      <c r="AW48" s="335"/>
      <c r="AX48" s="336"/>
      <c r="AY48" s="316" t="s">
        <v>113</v>
      </c>
      <c r="AZ48" s="316"/>
      <c r="BA48" s="316"/>
      <c r="BB48" s="316"/>
      <c r="BC48" s="317" t="s">
        <v>113</v>
      </c>
      <c r="BD48" s="316"/>
      <c r="BE48" s="316"/>
      <c r="BF48" s="316"/>
      <c r="BG48" s="95" t="s">
        <v>65</v>
      </c>
      <c r="BH48" s="96" t="s">
        <v>65</v>
      </c>
    </row>
    <row r="49" spans="1:60" ht="18" hidden="1" customHeight="1">
      <c r="A49" s="260"/>
      <c r="B49" s="142"/>
      <c r="C49" s="313" t="s">
        <v>70</v>
      </c>
      <c r="D49" s="314"/>
      <c r="E49" s="315"/>
      <c r="F49" s="316" t="s">
        <v>113</v>
      </c>
      <c r="G49" s="316"/>
      <c r="H49" s="316"/>
      <c r="I49" s="316"/>
      <c r="J49" s="317" t="s">
        <v>113</v>
      </c>
      <c r="K49" s="316"/>
      <c r="L49" s="316"/>
      <c r="M49" s="316"/>
      <c r="N49" s="95" t="s">
        <v>114</v>
      </c>
      <c r="O49" s="96" t="s">
        <v>114</v>
      </c>
      <c r="P49" s="346"/>
      <c r="Q49" s="142"/>
      <c r="R49" s="313" t="s">
        <v>70</v>
      </c>
      <c r="S49" s="314"/>
      <c r="T49" s="315"/>
      <c r="U49" s="316" t="s">
        <v>113</v>
      </c>
      <c r="V49" s="316"/>
      <c r="W49" s="316"/>
      <c r="X49" s="316"/>
      <c r="Y49" s="317" t="s">
        <v>113</v>
      </c>
      <c r="Z49" s="316"/>
      <c r="AA49" s="316"/>
      <c r="AB49" s="316"/>
      <c r="AC49" s="95" t="s">
        <v>65</v>
      </c>
      <c r="AD49" s="96" t="s">
        <v>65</v>
      </c>
      <c r="AE49" s="346"/>
      <c r="AF49" s="142"/>
      <c r="AG49" s="313" t="s">
        <v>70</v>
      </c>
      <c r="AH49" s="314"/>
      <c r="AI49" s="315"/>
      <c r="AJ49" s="316" t="s">
        <v>113</v>
      </c>
      <c r="AK49" s="316"/>
      <c r="AL49" s="316"/>
      <c r="AM49" s="316"/>
      <c r="AN49" s="317" t="s">
        <v>113</v>
      </c>
      <c r="AO49" s="316"/>
      <c r="AP49" s="316"/>
      <c r="AQ49" s="316"/>
      <c r="AR49" s="95" t="s">
        <v>65</v>
      </c>
      <c r="AS49" s="96" t="s">
        <v>65</v>
      </c>
      <c r="AT49" s="346"/>
      <c r="AU49" s="142"/>
      <c r="AV49" s="313" t="s">
        <v>70</v>
      </c>
      <c r="AW49" s="314"/>
      <c r="AX49" s="315"/>
      <c r="AY49" s="316" t="s">
        <v>113</v>
      </c>
      <c r="AZ49" s="316"/>
      <c r="BA49" s="316"/>
      <c r="BB49" s="316"/>
      <c r="BC49" s="317" t="s">
        <v>113</v>
      </c>
      <c r="BD49" s="316"/>
      <c r="BE49" s="316"/>
      <c r="BF49" s="316"/>
      <c r="BG49" s="95" t="s">
        <v>65</v>
      </c>
      <c r="BH49" s="96" t="s">
        <v>65</v>
      </c>
    </row>
    <row r="50" spans="1:60" ht="21" customHeight="1">
      <c r="A50" s="260"/>
      <c r="B50" s="318" t="s">
        <v>7</v>
      </c>
      <c r="C50" s="319"/>
      <c r="D50" s="319"/>
      <c r="E50" s="320"/>
      <c r="F50" s="271">
        <f>IF(F23="該当",IF($L$8=単価!$A$5,単価!Q$5,IF(AND($L$8&gt;=単価!$A$9,$L$8&lt;=単価!$C$9),単価!Q$9,IF(AND($L$8&gt;=単価!$A$13,$L$8&lt;=単価!$C$13),単価!Q$13,IF(AND($L$8&gt;=単価!$A$17,$L$8&lt;=単価!$C$17),単価!Q$17,IF(AND($L$8&gt;=単価!$A$21,$L$8&lt;=単価!$C$21),単価!Q$21,IF(AND($L$8&gt;=単価!$A$25,$L$8&lt;=単価!$C$25),単価!Q$25,IF(AND($L$8&gt;=単価!$A$29,$L$8&lt;=単価!$C$29),単価!Q$29,IF(AND($L$8&gt;=単価!$A$33,$L$8&lt;=単価!$C$33),単価!Q$33,IF(AND($L$8&gt;=単価!$A$37,$L$8&lt;=単価!$C$37),単価!Q$37,IF(AND($L$8&gt;=単価!$A$41,$L$8&lt;=単価!$C$41),単価!Q$41,IF(AND($L$8&gt;=単価!$A$45,$L$8&lt;=単価!$C$45),単価!Q$45,IF(AND($L$8&gt;=単価!$A$49,$L$8&lt;=単価!$C$49),単価!Q$49,IF(AND($L$8&gt;=単価!$A$53,$L$8&lt;=単価!$C$53),単価!Q$53,IF(AND($L$8&gt;=単価!$A$57,$L$8&lt;=単価!$C$57),単価!Q$57,IF(AND($L$8&gt;=単価!$A$61,$L$8&lt;=単価!$C$61),単価!Q$61,IF(AND($L$8&gt;=単価!$A$65,$L$8&lt;=単価!$C$65),単価!Q$65,IF($L$8&gt;=単価!$A$69,単価!Q$69,))))))))))))))))),0)</f>
        <v>0</v>
      </c>
      <c r="G50" s="271"/>
      <c r="H50" s="271"/>
      <c r="I50" s="271"/>
      <c r="J50" s="271"/>
      <c r="K50" s="271"/>
      <c r="L50" s="271"/>
      <c r="M50" s="271"/>
      <c r="N50" s="61">
        <f>F50*$L$9</f>
        <v>0</v>
      </c>
      <c r="O50" s="62">
        <f t="shared" si="22"/>
        <v>0</v>
      </c>
      <c r="P50" s="346"/>
      <c r="Q50" s="318" t="s">
        <v>7</v>
      </c>
      <c r="R50" s="319"/>
      <c r="S50" s="319"/>
      <c r="T50" s="320"/>
      <c r="U50" s="271">
        <f>IF(U23="該当",IF($AA$8=単価!$A$5,単価!Q$5,IF(AND($AA$8&gt;=単価!$A$9,$AA$8&lt;=単価!$C$9),単価!Q$9,IF(AND($AA$8&gt;=単価!$A$13,$AA$8&lt;=単価!$C$13),単価!Q$13,IF(AND($AA$8&gt;=単価!$A$17,$AA$8&lt;=単価!$C$17),単価!Q$17,IF(AND($AA$8&gt;=単価!$A$21,$AA$8&lt;=単価!$C$21),単価!Q$21,IF(AND($AA$8&gt;=単価!$A$25,$AA$8&lt;=単価!$C$25),単価!Q$25,IF(AND($AA$8&gt;=単価!$A$29,$AA$8&lt;=単価!$C$29),単価!Q$29,IF(AND($AA$8&gt;=単価!$A$33,$AA$8&lt;=単価!$C$33),単価!Q$33,IF(AND($AA$8&gt;=単価!$A$37,$AA$8&lt;=単価!$C$37),単価!Q$37,IF(AND($AA$8&gt;=単価!$A$41,$AA$8&lt;=単価!$C$41),単価!Q$41,IF(AND($AA$8&gt;=単価!$A$45,$AA$8&lt;=単価!$C$45),単価!Q$45,IF(AND($AA$8&gt;=単価!$A$49,$AA$8&lt;=単価!$C$49),単価!Q$49,IF(AND($AA$8&gt;=単価!$A$53,$AA$8&lt;=単価!$C$53),単価!Q$53,IF(AND($AA$8&gt;=単価!$A$57,$AA$8&lt;=単価!$C$57),単価!Q$57,IF(AND($AA$8&gt;=単価!$A$61,$AA$8&lt;=単価!$C$61),単価!Q$61,IF(AND($AA$8&gt;=単価!$A$65,$AA$8&lt;=単価!$C$65),単価!Q$65,IF($AA$8&gt;=単価!$A$69,単価!Q$69,))))))))))))))))),0)</f>
        <v>0</v>
      </c>
      <c r="V50" s="271"/>
      <c r="W50" s="271"/>
      <c r="X50" s="271"/>
      <c r="Y50" s="271"/>
      <c r="Z50" s="271"/>
      <c r="AA50" s="271"/>
      <c r="AB50" s="271"/>
      <c r="AC50" s="61">
        <f>U50*$AA$9</f>
        <v>0</v>
      </c>
      <c r="AD50" s="62">
        <f>AC50*12</f>
        <v>0</v>
      </c>
      <c r="AE50" s="346"/>
      <c r="AF50" s="318" t="s">
        <v>7</v>
      </c>
      <c r="AG50" s="319"/>
      <c r="AH50" s="319"/>
      <c r="AI50" s="320"/>
      <c r="AJ50" s="271">
        <f>IF(AJ23="該当",IF($AP$8=単価!$A$5,単価!Q$5,IF(AND($AP$8&gt;=単価!$A$9,$AP$8&lt;=単価!$C$9),単価!Q$9,IF(AND($AP$8&gt;=単価!$A$13,$AP$8&lt;=単価!$C$13),単価!Q$13,IF(AND($AP$8&gt;=単価!$A$17,$AP$8&lt;=単価!$C$17),単価!Q$17,IF(AND($AP$8&gt;=単価!$A$21,$AP$8&lt;=単価!$C$21),単価!Q$21,IF(AND($AP$8&gt;=単価!$A$25,$AP$8&lt;=単価!$C$25),単価!Q$25,IF(AND($AP$8&gt;=単価!$A$29,$AP$8&lt;=単価!$C$29),単価!Q$29,IF(AND($AP$8&gt;=単価!$A$33,$AP$8&lt;=単価!$C$33),単価!Q$33,IF(AND($AP$8&gt;=単価!$A$37,$AP$8&lt;=単価!$C$37),単価!Q$37,IF(AND($AP$8&gt;=単価!$A$41,$AP$8&lt;=単価!$C$41),単価!Q$41,IF(AND($AP$8&gt;=単価!$A$45,$AP$8&lt;=単価!$C$45),単価!Q$45,IF(AND($AP$8&gt;=単価!$A$49,$AP$8&lt;=単価!$C$49),単価!Q$49,IF(AND($AP$8&gt;=単価!$A$53,$AP$8&lt;=単価!$C$53),単価!Q$53,IF(AND($AP$8&gt;=単価!$A$57,$AP$8&lt;=単価!$C$57),単価!Q$57,IF(AND($AP$8&gt;=単価!$A$61,$AP$8&lt;=単価!$C$61),単価!Q$61,IF(AND($AP$8&gt;=単価!$A$65,$AP$8&lt;=単価!$C$65),単価!Q$65,IF($AP$8&gt;=単価!$A$69,単価!Q$69,))))))))))))))))),0)</f>
        <v>0</v>
      </c>
      <c r="AK50" s="271"/>
      <c r="AL50" s="271"/>
      <c r="AM50" s="271"/>
      <c r="AN50" s="271"/>
      <c r="AO50" s="271"/>
      <c r="AP50" s="271"/>
      <c r="AQ50" s="271"/>
      <c r="AR50" s="61">
        <f>AJ50*$AP$9</f>
        <v>0</v>
      </c>
      <c r="AS50" s="62">
        <f>AR50*12</f>
        <v>0</v>
      </c>
      <c r="AT50" s="346"/>
      <c r="AU50" s="318" t="s">
        <v>7</v>
      </c>
      <c r="AV50" s="319"/>
      <c r="AW50" s="319"/>
      <c r="AX50" s="320"/>
      <c r="AY50" s="271">
        <f>IF(AY23="該当",IF($BE$8=単価!$A$5,単価!Q$5,IF(AND($BE$8&gt;=単価!$A$9,$BE$8&lt;=単価!$C$9),単価!Q$9,IF(AND($BE$8&gt;=単価!$A$13,$BE$8&lt;=単価!$C$13),単価!Q$13,IF(AND($BE$8&gt;=単価!$A$17,$BE$8&lt;=単価!$C$17),単価!Q$17,IF(AND($BE$8&gt;=単価!$A$21,$BE$8&lt;=単価!$C$21),単価!Q$21,IF(AND($BE$8&gt;=単価!$A$25,$BE$8&lt;=単価!$C$25),単価!Q$25,IF(AND($BE$8&gt;=単価!$A$29,$BE$8&lt;=単価!$C$29),単価!Q$29,IF(AND($BE$8&gt;=単価!$A$33,$BE$8&lt;=単価!$C$33),単価!Q$33,IF(AND($BE$8&gt;=単価!$A$37,$BE$8&lt;=単価!$C$37),単価!Q$37,IF(AND($BE$8&gt;=単価!$A$41,$BE$8&lt;=単価!$C$41),単価!Q$41,IF(AND($BE$8&gt;=単価!$A$45,$BE$8&lt;=単価!$C$45),単価!Q$45,IF(AND($BE$8&gt;=単価!$A$49,$BE$8&lt;=単価!$C$49),単価!Q$49,IF(AND($BE$8&gt;=単価!$A$53,$BE$8&lt;=単価!$C$53),単価!Q$53,IF(AND($BE$8&gt;=単価!$A$57,$BE$8&lt;=単価!$C$57),単価!Q$57,IF(AND($BE$8&gt;=単価!$A$61,$BE$8&lt;=単価!$C$61),単価!Q$61,IF(AND($BE$8&gt;=単価!$A$65,$BE$8&lt;=単価!$C$65),単価!Q$65,IF($BE$8&gt;=単価!$A$69,単価!Q$69,))))))))))))))))),0)</f>
        <v>0</v>
      </c>
      <c r="AZ50" s="271"/>
      <c r="BA50" s="271"/>
      <c r="BB50" s="271"/>
      <c r="BC50" s="271"/>
      <c r="BD50" s="271"/>
      <c r="BE50" s="271"/>
      <c r="BF50" s="271"/>
      <c r="BG50" s="61">
        <f>AY50*$BE$9</f>
        <v>0</v>
      </c>
      <c r="BH50" s="62">
        <f>BG50*12</f>
        <v>0</v>
      </c>
    </row>
    <row r="51" spans="1:60" ht="21" customHeight="1" thickBot="1">
      <c r="A51" s="261"/>
      <c r="B51" s="296" t="s">
        <v>8</v>
      </c>
      <c r="C51" s="297"/>
      <c r="D51" s="297"/>
      <c r="E51" s="298"/>
      <c r="F51" s="321">
        <f>IF(F24="該当",IF($L$8=単価!$A$5,単価!R$5,IF(AND($L$8&gt;=単価!$A$9,$L$8&lt;=単価!$C$9),単価!R$9,IF(AND($L$8&gt;=単価!$A$13,$L$8&lt;=単価!$C$13),単価!R$13,IF(AND($L$8&gt;=単価!$A$17,$L$8&lt;=単価!$C$17),単価!R$17,IF(AND($L$8&gt;=単価!$A$21,$L$8&lt;=単価!$C$21),単価!R$21,IF(AND($L$8&gt;=単価!$A$25,$L$8&lt;=単価!$C$25),単価!R$25,IF(AND($L$8&gt;=単価!$A$29,$L$8&lt;=単価!$C$29),単価!R$29,IF(AND($L$8&gt;=単価!$A$33,$L$8&lt;=単価!$C$33),単価!R$33,IF(AND($L$8&gt;=単価!$A$37,$L$8&lt;=単価!$C$37),単価!R$37,IF(AND($L$8&gt;=単価!$A$41,$L$8&lt;=単価!$C$41),単価!R$41,IF(AND($L$8&gt;=単価!$A$45,$L$8&lt;=単価!$C$45),単価!R$45,IF(AND($L$8&gt;=単価!$A$49,$L$8&lt;=単価!$C$49),単価!R$49,IF(AND($L$8&gt;=単価!$A$53,$L$8&lt;=単価!$C$53),単価!R$53,IF(AND($L$8&gt;=単価!$A$57,$L$8&lt;=単価!$C$57),単価!R$57,IF(AND($L$8&gt;=単価!$A$61,$L$8&lt;=単価!$C$61),単価!R$61,IF(AND($L$8&gt;=単価!$A$65,$L$8&lt;=単価!$C$65),単価!R$65,IF($L$8&gt;=単価!$A$69,単価!R$69,))))))))))))))))),0)</f>
        <v>0</v>
      </c>
      <c r="G51" s="321"/>
      <c r="H51" s="321"/>
      <c r="I51" s="321"/>
      <c r="J51" s="321"/>
      <c r="K51" s="321"/>
      <c r="L51" s="321"/>
      <c r="M51" s="321"/>
      <c r="N51" s="63">
        <f>F51*$L$9</f>
        <v>0</v>
      </c>
      <c r="O51" s="64">
        <f>N51*12</f>
        <v>0</v>
      </c>
      <c r="P51" s="347"/>
      <c r="Q51" s="296" t="s">
        <v>8</v>
      </c>
      <c r="R51" s="297"/>
      <c r="S51" s="297"/>
      <c r="T51" s="298"/>
      <c r="U51" s="321">
        <f>IF(U24="該当",IF($AA$8=単価!$A$5,単価!R$5,IF(AND($AA$8&gt;=単価!$A$9,$AA$8&lt;=単価!$C$9),単価!R$9,IF(AND($AA$8&gt;=単価!$A$13,$AA$8&lt;=単価!$C$13),単価!R$13,IF(AND($AA$8&gt;=単価!$A$17,$AA$8&lt;=単価!$C$17),単価!R$17,IF(AND($AA$8&gt;=単価!$A$21,$AA$8&lt;=単価!$C$21),単価!R$21,IF(AND($AA$8&gt;=単価!$A$25,$AA$8&lt;=単価!$C$25),単価!R$25,IF(AND($AA$8&gt;=単価!$A$29,$AA$8&lt;=単価!$C$29),単価!R$29,IF(AND($AA$8&gt;=単価!$A$33,$AA$8&lt;=単価!$C$33),単価!R$33,IF(AND($AA$8&gt;=単価!$A$37,$AA$8&lt;=単価!$C$37),単価!R$37,IF(AND($AA$8&gt;=単価!$A$41,$AA$8&lt;=単価!$C$41),単価!R$41,IF(AND($AA$8&gt;=単価!$A$45,$AA$8&lt;=単価!$C$45),単価!R$45,IF(AND($AA$8&gt;=単価!$A$49,$AA$8&lt;=単価!$C$49),単価!R$49,IF(AND($AA$8&gt;=単価!$A$53,$AA$8&lt;=単価!$C$53),単価!R$53,IF(AND($AA$8&gt;=単価!$A$57,$AA$8&lt;=単価!$C$57),単価!R$57,IF(AND($AA$8&gt;=単価!$A$61,$AA$8&lt;=単価!$C$61),単価!R$61,IF(AND($AA$8&gt;=単価!$A$65,$AA$8&lt;=単価!$C$65),単価!R$65,IF($AA$8&gt;=単価!$A$69,単価!R$69,))))))))))))))))),0)</f>
        <v>0</v>
      </c>
      <c r="V51" s="321"/>
      <c r="W51" s="321"/>
      <c r="X51" s="321"/>
      <c r="Y51" s="321"/>
      <c r="Z51" s="321"/>
      <c r="AA51" s="321"/>
      <c r="AB51" s="321"/>
      <c r="AC51" s="63">
        <f>U51*$AA$9</f>
        <v>0</v>
      </c>
      <c r="AD51" s="64">
        <f>AC51*12</f>
        <v>0</v>
      </c>
      <c r="AE51" s="347"/>
      <c r="AF51" s="296" t="s">
        <v>8</v>
      </c>
      <c r="AG51" s="297"/>
      <c r="AH51" s="297"/>
      <c r="AI51" s="298"/>
      <c r="AJ51" s="321">
        <f>IF(AJ24="該当",IF($AP$8=単価!$A$5,単価!R$5,IF(AND($AP$8&gt;=単価!$A$9,$AP$8&lt;=単価!$C$9),単価!R$9,IF(AND($AP$8&gt;=単価!$A$13,$AP$8&lt;=単価!$C$13),単価!R$13,IF(AND($AP$8&gt;=単価!$A$17,$AP$8&lt;=単価!$C$17),単価!R$17,IF(AND($AP$8&gt;=単価!$A$21,$AP$8&lt;=単価!$C$21),単価!R$21,IF(AND($AP$8&gt;=単価!$A$25,$AP$8&lt;=単価!$C$25),単価!R$25,IF(AND($AP$8&gt;=単価!$A$29,$AP$8&lt;=単価!$C$29),単価!R$29,IF(AND($AP$8&gt;=単価!$A$33,$AP$8&lt;=単価!$C$33),単価!R$33,IF(AND($AP$8&gt;=単価!$A$37,$AP$8&lt;=単価!$C$37),単価!R$37,IF(AND($AP$8&gt;=単価!$A$41,$AP$8&lt;=単価!$C$41),単価!R$41,IF(AND($AP$8&gt;=単価!$A$45,$AP$8&lt;=単価!$C$45),単価!R$45,IF(AND($AP$8&gt;=単価!$A$49,$AP$8&lt;=単価!$C$49),単価!R$49,IF(AND($AP$8&gt;=単価!$A$53,$AP$8&lt;=単価!$C$53),単価!R$53,IF(AND($AP$8&gt;=単価!$A$57,$AP$8&lt;=単価!$C$57),単価!R$57,IF(AND($AP$8&gt;=単価!$A$61,$AP$8&lt;=単価!$C$61),単価!R$61,IF(AND($AP$8&gt;=単価!$A$65,$AP$8&lt;=単価!$C$65),単価!R$65,IF($AP$8&gt;=単価!$A$69,単価!R$69,))))))))))))))))),0)</f>
        <v>0</v>
      </c>
      <c r="AK51" s="321"/>
      <c r="AL51" s="321"/>
      <c r="AM51" s="321"/>
      <c r="AN51" s="321"/>
      <c r="AO51" s="321"/>
      <c r="AP51" s="321"/>
      <c r="AQ51" s="321"/>
      <c r="AR51" s="63">
        <f>AJ51*$AP$9</f>
        <v>0</v>
      </c>
      <c r="AS51" s="64">
        <f>AR51*12</f>
        <v>0</v>
      </c>
      <c r="AT51" s="347"/>
      <c r="AU51" s="296" t="s">
        <v>8</v>
      </c>
      <c r="AV51" s="297"/>
      <c r="AW51" s="297"/>
      <c r="AX51" s="298"/>
      <c r="AY51" s="321">
        <f>IF(AY24="該当",IF($BE$8=単価!$A$5,単価!R$5,IF(AND($BE$8&gt;=単価!$A$9,$BE$8&lt;=単価!$C$9),単価!R$9,IF(AND($BE$8&gt;=単価!$A$13,$BE$8&lt;=単価!$C$13),単価!R$13,IF(AND($BE$8&gt;=単価!$A$17,$BE$8&lt;=単価!$C$17),単価!R$17,IF(AND($BE$8&gt;=単価!$A$21,$BE$8&lt;=単価!$C$21),単価!R$21,IF(AND($BE$8&gt;=単価!$A$25,$BE$8&lt;=単価!$C$25),単価!R$25,IF(AND($BE$8&gt;=単価!$A$29,$BE$8&lt;=単価!$C$29),単価!R$29,IF(AND($BE$8&gt;=単価!$A$33,$BE$8&lt;=単価!$C$33),単価!R$33,IF(AND($BE$8&gt;=単価!$A$37,$BE$8&lt;=単価!$C$37),単価!R$37,IF(AND($BE$8&gt;=単価!$A$41,$BE$8&lt;=単価!$C$41),単価!R$41,IF(AND($BE$8&gt;=単価!$A$45,$BE$8&lt;=単価!$C$45),単価!R$45,IF(AND($BE$8&gt;=単価!$A$49,$BE$8&lt;=単価!$C$49),単価!R$49,IF(AND($BE$8&gt;=単価!$A$53,$BE$8&lt;=単価!$C$53),単価!R$53,IF(AND($BE$8&gt;=単価!$A$57,$BE$8&lt;=単価!$C$57),単価!R$57,IF(AND($BE$8&gt;=単価!$A$61,$BE$8&lt;=単価!$C$61),単価!R$61,IF(AND($BE$8&gt;=単価!$A$65,$BE$8&lt;=単価!$C$65),単価!R$65,IF($BE$8&gt;=単価!$A$69,単価!R$69,))))))))))))))))),0)</f>
        <v>0</v>
      </c>
      <c r="AZ51" s="321"/>
      <c r="BA51" s="321"/>
      <c r="BB51" s="321"/>
      <c r="BC51" s="321"/>
      <c r="BD51" s="321"/>
      <c r="BE51" s="321"/>
      <c r="BF51" s="321"/>
      <c r="BG51" s="63">
        <f>AY51*$BE$9</f>
        <v>0</v>
      </c>
      <c r="BH51" s="64">
        <f>BG51*12</f>
        <v>0</v>
      </c>
    </row>
    <row r="52" spans="1:60" ht="21" customHeight="1">
      <c r="A52" s="259" t="s">
        <v>74</v>
      </c>
      <c r="B52" s="322" t="s">
        <v>53</v>
      </c>
      <c r="C52" s="323"/>
      <c r="D52" s="323"/>
      <c r="E52" s="324"/>
      <c r="F52" s="325">
        <f>IF($F$27="該当",'単価（特定加算分）'!C2,0)</f>
        <v>269290</v>
      </c>
      <c r="G52" s="326"/>
      <c r="H52" s="326"/>
      <c r="I52" s="326"/>
      <c r="J52" s="326"/>
      <c r="K52" s="326"/>
      <c r="L52" s="326"/>
      <c r="M52" s="327"/>
      <c r="N52" s="310" t="e">
        <f>ROUNDDOWN((F52+F53)/$L$9,-1)*$L$9</f>
        <v>#DIV/0!</v>
      </c>
      <c r="O52" s="311" t="e">
        <f>N52*12</f>
        <v>#DIV/0!</v>
      </c>
      <c r="P52" s="259" t="s">
        <v>74</v>
      </c>
      <c r="Q52" s="322" t="s">
        <v>53</v>
      </c>
      <c r="R52" s="323"/>
      <c r="S52" s="323"/>
      <c r="T52" s="324"/>
      <c r="U52" s="325">
        <f>IF($U$27="該当",'単価（特定加算分）'!C2,0)</f>
        <v>269290</v>
      </c>
      <c r="V52" s="326"/>
      <c r="W52" s="326"/>
      <c r="X52" s="326"/>
      <c r="Y52" s="326"/>
      <c r="Z52" s="326"/>
      <c r="AA52" s="326"/>
      <c r="AB52" s="327"/>
      <c r="AC52" s="310" t="e">
        <f>ROUNDDOWN((U52+U53)/$AA$9,-1)*$AA$9</f>
        <v>#DIV/0!</v>
      </c>
      <c r="AD52" s="311" t="e">
        <f>AC52*12</f>
        <v>#DIV/0!</v>
      </c>
      <c r="AE52" s="259" t="s">
        <v>74</v>
      </c>
      <c r="AF52" s="322" t="s">
        <v>53</v>
      </c>
      <c r="AG52" s="323"/>
      <c r="AH52" s="323"/>
      <c r="AI52" s="324"/>
      <c r="AJ52" s="325">
        <f>IF($AJ$27="該当",'単価（特定加算分）'!C2,0)</f>
        <v>269290</v>
      </c>
      <c r="AK52" s="326"/>
      <c r="AL52" s="326"/>
      <c r="AM52" s="326"/>
      <c r="AN52" s="326"/>
      <c r="AO52" s="326"/>
      <c r="AP52" s="326"/>
      <c r="AQ52" s="327"/>
      <c r="AR52" s="310" t="e">
        <f>ROUNDDOWN((AJ52+AJ53)/$AP$9,-1)*$AP$9</f>
        <v>#DIV/0!</v>
      </c>
      <c r="AS52" s="311" t="e">
        <f>AR52*12</f>
        <v>#DIV/0!</v>
      </c>
      <c r="AT52" s="259" t="s">
        <v>74</v>
      </c>
      <c r="AU52" s="322" t="s">
        <v>53</v>
      </c>
      <c r="AV52" s="323"/>
      <c r="AW52" s="323"/>
      <c r="AX52" s="324"/>
      <c r="AY52" s="325">
        <f>IF($AY$27="該当",'単価（特定加算分）'!C2,0)</f>
        <v>269290</v>
      </c>
      <c r="AZ52" s="326"/>
      <c r="BA52" s="326"/>
      <c r="BB52" s="326"/>
      <c r="BC52" s="326"/>
      <c r="BD52" s="326"/>
      <c r="BE52" s="326"/>
      <c r="BF52" s="327"/>
      <c r="BG52" s="310" t="e">
        <f>ROUNDDOWN((AY52+AY53)/$BE$9,-1)*$BE$9</f>
        <v>#DIV/0!</v>
      </c>
      <c r="BH52" s="311" t="e">
        <f>BG52*12</f>
        <v>#DIV/0!</v>
      </c>
    </row>
    <row r="53" spans="1:60" ht="21" customHeight="1">
      <c r="A53" s="260"/>
      <c r="B53" s="141"/>
      <c r="C53" s="303" t="s">
        <v>70</v>
      </c>
      <c r="D53" s="304"/>
      <c r="E53" s="305"/>
      <c r="F53" s="266">
        <f>IF($F$27="該当",'単価（特定加算分）'!D2,0)*$F$17</f>
        <v>26900</v>
      </c>
      <c r="G53" s="266"/>
      <c r="H53" s="266"/>
      <c r="I53" s="266"/>
      <c r="J53" s="266"/>
      <c r="K53" s="266"/>
      <c r="L53" s="266"/>
      <c r="M53" s="266"/>
      <c r="N53" s="299"/>
      <c r="O53" s="302"/>
      <c r="P53" s="260"/>
      <c r="Q53" s="141"/>
      <c r="R53" s="303" t="s">
        <v>70</v>
      </c>
      <c r="S53" s="304"/>
      <c r="T53" s="305"/>
      <c r="U53" s="266">
        <f>IF($U$27="該当",'単価（特定加算分）'!D2,0)*$U$17</f>
        <v>26900</v>
      </c>
      <c r="V53" s="266"/>
      <c r="W53" s="266"/>
      <c r="X53" s="266"/>
      <c r="Y53" s="266"/>
      <c r="Z53" s="266"/>
      <c r="AA53" s="266"/>
      <c r="AB53" s="266"/>
      <c r="AC53" s="299"/>
      <c r="AD53" s="302"/>
      <c r="AE53" s="260"/>
      <c r="AF53" s="141"/>
      <c r="AG53" s="303" t="s">
        <v>70</v>
      </c>
      <c r="AH53" s="304"/>
      <c r="AI53" s="305"/>
      <c r="AJ53" s="266">
        <f>IF($AJ$27="該当",'単価（特定加算分）'!D2,0)*$AJ$17</f>
        <v>26900</v>
      </c>
      <c r="AK53" s="266"/>
      <c r="AL53" s="266"/>
      <c r="AM53" s="266"/>
      <c r="AN53" s="266"/>
      <c r="AO53" s="266"/>
      <c r="AP53" s="266"/>
      <c r="AQ53" s="266"/>
      <c r="AR53" s="299"/>
      <c r="AS53" s="302"/>
      <c r="AT53" s="260"/>
      <c r="AU53" s="141"/>
      <c r="AV53" s="303" t="s">
        <v>70</v>
      </c>
      <c r="AW53" s="304"/>
      <c r="AX53" s="305"/>
      <c r="AY53" s="266">
        <f>IF($AY$27="該当",'単価（特定加算分）'!D2,0)*$AY$17</f>
        <v>29590</v>
      </c>
      <c r="AZ53" s="266"/>
      <c r="BA53" s="266"/>
      <c r="BB53" s="266"/>
      <c r="BC53" s="266"/>
      <c r="BD53" s="266"/>
      <c r="BE53" s="266"/>
      <c r="BF53" s="266"/>
      <c r="BG53" s="299"/>
      <c r="BH53" s="302"/>
    </row>
    <row r="54" spans="1:60" ht="21" customHeight="1">
      <c r="A54" s="260"/>
      <c r="B54" s="296" t="s">
        <v>75</v>
      </c>
      <c r="C54" s="297"/>
      <c r="D54" s="297"/>
      <c r="E54" s="298"/>
      <c r="F54" s="271">
        <f>IF($F$28="Ａに該当",'単価（特定加算分）'!C3,0)</f>
        <v>0</v>
      </c>
      <c r="G54" s="271"/>
      <c r="H54" s="271"/>
      <c r="I54" s="271"/>
      <c r="J54" s="271"/>
      <c r="K54" s="271"/>
      <c r="L54" s="271"/>
      <c r="M54" s="271"/>
      <c r="N54" s="312" t="e">
        <f>ROUNDDOWN((F54+F55)/$L$9,-1)*$L$9</f>
        <v>#DIV/0!</v>
      </c>
      <c r="O54" s="301" t="e">
        <f>N54*12</f>
        <v>#DIV/0!</v>
      </c>
      <c r="P54" s="260"/>
      <c r="Q54" s="296" t="s">
        <v>75</v>
      </c>
      <c r="R54" s="297"/>
      <c r="S54" s="297"/>
      <c r="T54" s="298"/>
      <c r="U54" s="271">
        <f>IF($U$28="Ａに該当",'単価（特定加算分）'!C3,0)</f>
        <v>0</v>
      </c>
      <c r="V54" s="271"/>
      <c r="W54" s="271"/>
      <c r="X54" s="271"/>
      <c r="Y54" s="271"/>
      <c r="Z54" s="271"/>
      <c r="AA54" s="271"/>
      <c r="AB54" s="271"/>
      <c r="AC54" s="312" t="e">
        <f>ROUNDDOWN((U54+U55)/$AA$9,-1)*$AA$9</f>
        <v>#DIV/0!</v>
      </c>
      <c r="AD54" s="301" t="e">
        <f>AC54*12</f>
        <v>#DIV/0!</v>
      </c>
      <c r="AE54" s="260"/>
      <c r="AF54" s="296" t="s">
        <v>75</v>
      </c>
      <c r="AG54" s="297"/>
      <c r="AH54" s="297"/>
      <c r="AI54" s="298"/>
      <c r="AJ54" s="271">
        <f>IF($AJ$28="Ａに該当",'単価（特定加算分）'!C3,0)</f>
        <v>0</v>
      </c>
      <c r="AK54" s="271"/>
      <c r="AL54" s="271"/>
      <c r="AM54" s="271"/>
      <c r="AN54" s="271"/>
      <c r="AO54" s="271"/>
      <c r="AP54" s="271"/>
      <c r="AQ54" s="271"/>
      <c r="AR54" s="312" t="e">
        <f>ROUNDDOWN((AJ54+AJ55)/$AP$9,-1)*$AP$9</f>
        <v>#DIV/0!</v>
      </c>
      <c r="AS54" s="301" t="e">
        <f>AR54*12</f>
        <v>#DIV/0!</v>
      </c>
      <c r="AT54" s="260"/>
      <c r="AU54" s="296" t="s">
        <v>75</v>
      </c>
      <c r="AV54" s="297"/>
      <c r="AW54" s="297"/>
      <c r="AX54" s="298"/>
      <c r="AY54" s="271">
        <f>IF($AY$28="Ａに該当",'単価（特定加算分）'!C3,0)</f>
        <v>0</v>
      </c>
      <c r="AZ54" s="271"/>
      <c r="BA54" s="271"/>
      <c r="BB54" s="271"/>
      <c r="BC54" s="271"/>
      <c r="BD54" s="271"/>
      <c r="BE54" s="271"/>
      <c r="BF54" s="271"/>
      <c r="BG54" s="312" t="e">
        <f>ROUNDDOWN((AY54+AY55)/$BE$9,-1)*$BE$9</f>
        <v>#DIV/0!</v>
      </c>
      <c r="BH54" s="301" t="e">
        <f>BG54*12</f>
        <v>#DIV/0!</v>
      </c>
    </row>
    <row r="55" spans="1:60" ht="21" customHeight="1">
      <c r="A55" s="260"/>
      <c r="B55" s="141"/>
      <c r="C55" s="303" t="s">
        <v>70</v>
      </c>
      <c r="D55" s="304"/>
      <c r="E55" s="305"/>
      <c r="F55" s="266">
        <f>IF($F$28="Ａに該当",'単価（特定加算分）'!D3,0)*$F$17</f>
        <v>0</v>
      </c>
      <c r="G55" s="266"/>
      <c r="H55" s="266"/>
      <c r="I55" s="266"/>
      <c r="J55" s="266"/>
      <c r="K55" s="266"/>
      <c r="L55" s="266"/>
      <c r="M55" s="266"/>
      <c r="N55" s="300"/>
      <c r="O55" s="302"/>
      <c r="P55" s="260"/>
      <c r="Q55" s="141"/>
      <c r="R55" s="303" t="s">
        <v>70</v>
      </c>
      <c r="S55" s="304"/>
      <c r="T55" s="305"/>
      <c r="U55" s="266">
        <f>IF($U$28="Ａに該当",'単価（特定加算分）'!D3,0)*$U$17</f>
        <v>0</v>
      </c>
      <c r="V55" s="266"/>
      <c r="W55" s="266"/>
      <c r="X55" s="266"/>
      <c r="Y55" s="266"/>
      <c r="Z55" s="266"/>
      <c r="AA55" s="266"/>
      <c r="AB55" s="266"/>
      <c r="AC55" s="300"/>
      <c r="AD55" s="302"/>
      <c r="AE55" s="260"/>
      <c r="AF55" s="141"/>
      <c r="AG55" s="303" t="s">
        <v>70</v>
      </c>
      <c r="AH55" s="304"/>
      <c r="AI55" s="305"/>
      <c r="AJ55" s="266">
        <f>IF($AJ$28="Ａに該当",'単価（特定加算分）'!D3,0)*$AJ$17</f>
        <v>0</v>
      </c>
      <c r="AK55" s="266"/>
      <c r="AL55" s="266"/>
      <c r="AM55" s="266"/>
      <c r="AN55" s="266"/>
      <c r="AO55" s="266"/>
      <c r="AP55" s="266"/>
      <c r="AQ55" s="266"/>
      <c r="AR55" s="300"/>
      <c r="AS55" s="302"/>
      <c r="AT55" s="260"/>
      <c r="AU55" s="141"/>
      <c r="AV55" s="303" t="s">
        <v>70</v>
      </c>
      <c r="AW55" s="304"/>
      <c r="AX55" s="305"/>
      <c r="AY55" s="266">
        <f>IF($AY$28="Ａに該当",'単価（特定加算分）'!D3,0)*$AY$17</f>
        <v>0</v>
      </c>
      <c r="AZ55" s="266"/>
      <c r="BA55" s="266"/>
      <c r="BB55" s="266"/>
      <c r="BC55" s="266"/>
      <c r="BD55" s="266"/>
      <c r="BE55" s="266"/>
      <c r="BF55" s="266"/>
      <c r="BG55" s="300"/>
      <c r="BH55" s="302"/>
    </row>
    <row r="56" spans="1:60" ht="21" customHeight="1">
      <c r="A56" s="260"/>
      <c r="B56" s="296" t="s">
        <v>76</v>
      </c>
      <c r="C56" s="297"/>
      <c r="D56" s="297"/>
      <c r="E56" s="298"/>
      <c r="F56" s="271">
        <f>IF($F$28="Ｂに該当",'単価（特定加算分）'!C4,0)</f>
        <v>0</v>
      </c>
      <c r="G56" s="271"/>
      <c r="H56" s="271"/>
      <c r="I56" s="271"/>
      <c r="J56" s="271"/>
      <c r="K56" s="271"/>
      <c r="L56" s="271"/>
      <c r="M56" s="271"/>
      <c r="N56" s="299" t="e">
        <f>ROUNDDOWN((F56+F57)/$L$9,-1)*$L$9</f>
        <v>#DIV/0!</v>
      </c>
      <c r="O56" s="301" t="e">
        <f>N56*12</f>
        <v>#DIV/0!</v>
      </c>
      <c r="P56" s="260"/>
      <c r="Q56" s="296" t="s">
        <v>76</v>
      </c>
      <c r="R56" s="297"/>
      <c r="S56" s="297"/>
      <c r="T56" s="298"/>
      <c r="U56" s="271">
        <f>IF($U$28="Ｂに該当",'単価（特定加算分）'!C4,0)</f>
        <v>0</v>
      </c>
      <c r="V56" s="271"/>
      <c r="W56" s="271"/>
      <c r="X56" s="271"/>
      <c r="Y56" s="271"/>
      <c r="Z56" s="271"/>
      <c r="AA56" s="271"/>
      <c r="AB56" s="271"/>
      <c r="AC56" s="299" t="e">
        <f>ROUNDDOWN((U56+U57)/$AA$9,-1)*$AA$9</f>
        <v>#DIV/0!</v>
      </c>
      <c r="AD56" s="301" t="e">
        <f>AC56*12</f>
        <v>#DIV/0!</v>
      </c>
      <c r="AE56" s="260"/>
      <c r="AF56" s="296" t="s">
        <v>76</v>
      </c>
      <c r="AG56" s="297"/>
      <c r="AH56" s="297"/>
      <c r="AI56" s="298"/>
      <c r="AJ56" s="271">
        <f>IF($AJ$28="Ｂに該当",'単価（特定加算分）'!C4,0)</f>
        <v>0</v>
      </c>
      <c r="AK56" s="271"/>
      <c r="AL56" s="271"/>
      <c r="AM56" s="271"/>
      <c r="AN56" s="271"/>
      <c r="AO56" s="271"/>
      <c r="AP56" s="271"/>
      <c r="AQ56" s="271"/>
      <c r="AR56" s="299" t="e">
        <f>ROUNDDOWN((AJ56+AJ57)/$AP$9,-1)*$AP$9</f>
        <v>#DIV/0!</v>
      </c>
      <c r="AS56" s="301" t="e">
        <f>AR56*12</f>
        <v>#DIV/0!</v>
      </c>
      <c r="AT56" s="260"/>
      <c r="AU56" s="296" t="s">
        <v>76</v>
      </c>
      <c r="AV56" s="297"/>
      <c r="AW56" s="297"/>
      <c r="AX56" s="298"/>
      <c r="AY56" s="271">
        <f>IF($AY$28="Ｂに該当",'単価（特定加算分）'!C4,0)</f>
        <v>0</v>
      </c>
      <c r="AZ56" s="271"/>
      <c r="BA56" s="271"/>
      <c r="BB56" s="271"/>
      <c r="BC56" s="271"/>
      <c r="BD56" s="271"/>
      <c r="BE56" s="271"/>
      <c r="BF56" s="271"/>
      <c r="BG56" s="299" t="e">
        <f>ROUNDDOWN((AY56+AY57)/$BE$9,-1)*$BE$9</f>
        <v>#DIV/0!</v>
      </c>
      <c r="BH56" s="301" t="e">
        <f>BG56*12</f>
        <v>#DIV/0!</v>
      </c>
    </row>
    <row r="57" spans="1:60" ht="21" customHeight="1">
      <c r="A57" s="260"/>
      <c r="B57" s="141"/>
      <c r="C57" s="303" t="s">
        <v>70</v>
      </c>
      <c r="D57" s="304"/>
      <c r="E57" s="305"/>
      <c r="F57" s="266">
        <f>IF($F$28="Ｂに該当",'単価（特定加算分）'!D4,0)*$F$17</f>
        <v>0</v>
      </c>
      <c r="G57" s="266"/>
      <c r="H57" s="266"/>
      <c r="I57" s="266"/>
      <c r="J57" s="266"/>
      <c r="K57" s="266"/>
      <c r="L57" s="266"/>
      <c r="M57" s="266"/>
      <c r="N57" s="300"/>
      <c r="O57" s="302"/>
      <c r="P57" s="260"/>
      <c r="Q57" s="141"/>
      <c r="R57" s="303" t="s">
        <v>70</v>
      </c>
      <c r="S57" s="304"/>
      <c r="T57" s="305"/>
      <c r="U57" s="266">
        <f>IF($U$28="Ｂに該当",'単価（特定加算分）'!D4,0)*$U$17</f>
        <v>0</v>
      </c>
      <c r="V57" s="266"/>
      <c r="W57" s="266"/>
      <c r="X57" s="266"/>
      <c r="Y57" s="266"/>
      <c r="Z57" s="266"/>
      <c r="AA57" s="266"/>
      <c r="AB57" s="266"/>
      <c r="AC57" s="300"/>
      <c r="AD57" s="302"/>
      <c r="AE57" s="260"/>
      <c r="AF57" s="141"/>
      <c r="AG57" s="303" t="s">
        <v>70</v>
      </c>
      <c r="AH57" s="304"/>
      <c r="AI57" s="305"/>
      <c r="AJ57" s="266">
        <f>IF($AJ$28="Ｂに該当",'単価（特定加算分）'!D4,0)*$AJ$17</f>
        <v>0</v>
      </c>
      <c r="AK57" s="266"/>
      <c r="AL57" s="266"/>
      <c r="AM57" s="266"/>
      <c r="AN57" s="266"/>
      <c r="AO57" s="266"/>
      <c r="AP57" s="266"/>
      <c r="AQ57" s="266"/>
      <c r="AR57" s="300"/>
      <c r="AS57" s="302"/>
      <c r="AT57" s="260"/>
      <c r="AU57" s="141"/>
      <c r="AV57" s="303" t="s">
        <v>70</v>
      </c>
      <c r="AW57" s="304"/>
      <c r="AX57" s="305"/>
      <c r="AY57" s="266">
        <f>IF($AY$28="Ｂに該当",'単価（特定加算分）'!D4,0)*$AY$17</f>
        <v>0</v>
      </c>
      <c r="AZ57" s="266"/>
      <c r="BA57" s="266"/>
      <c r="BB57" s="266"/>
      <c r="BC57" s="266"/>
      <c r="BD57" s="266"/>
      <c r="BE57" s="266"/>
      <c r="BF57" s="266"/>
      <c r="BG57" s="300"/>
      <c r="BH57" s="302"/>
    </row>
    <row r="58" spans="1:60" ht="21" customHeight="1">
      <c r="A58" s="260"/>
      <c r="B58" s="296" t="s">
        <v>77</v>
      </c>
      <c r="C58" s="297"/>
      <c r="D58" s="297"/>
      <c r="E58" s="298"/>
      <c r="F58" s="271">
        <f>IF($F$29="該当",'単価（特定加算分）'!C5,0)</f>
        <v>0</v>
      </c>
      <c r="G58" s="271"/>
      <c r="H58" s="271"/>
      <c r="I58" s="271"/>
      <c r="J58" s="271"/>
      <c r="K58" s="271"/>
      <c r="L58" s="271"/>
      <c r="M58" s="271"/>
      <c r="N58" s="299" t="e">
        <f>ROUNDDOWN((F58+F59)/$L$9,-1)*$L$9</f>
        <v>#DIV/0!</v>
      </c>
      <c r="O58" s="301" t="e">
        <f>N58*12</f>
        <v>#DIV/0!</v>
      </c>
      <c r="P58" s="260"/>
      <c r="Q58" s="296" t="s">
        <v>77</v>
      </c>
      <c r="R58" s="297"/>
      <c r="S58" s="297"/>
      <c r="T58" s="298"/>
      <c r="U58" s="271">
        <f>IF($U$29="該当",'単価（特定加算分）'!C5,0)</f>
        <v>0</v>
      </c>
      <c r="V58" s="271"/>
      <c r="W58" s="271"/>
      <c r="X58" s="271"/>
      <c r="Y58" s="271"/>
      <c r="Z58" s="271"/>
      <c r="AA58" s="271"/>
      <c r="AB58" s="271"/>
      <c r="AC58" s="299" t="e">
        <f>ROUNDDOWN((U58+U59)/$AA$9,-1)*$AA$9</f>
        <v>#DIV/0!</v>
      </c>
      <c r="AD58" s="301" t="e">
        <f>AC58*12</f>
        <v>#DIV/0!</v>
      </c>
      <c r="AE58" s="260"/>
      <c r="AF58" s="296" t="s">
        <v>77</v>
      </c>
      <c r="AG58" s="297"/>
      <c r="AH58" s="297"/>
      <c r="AI58" s="298"/>
      <c r="AJ58" s="271">
        <f>IF($AJ$29="該当",'単価（特定加算分）'!C5,0)</f>
        <v>0</v>
      </c>
      <c r="AK58" s="271"/>
      <c r="AL58" s="271"/>
      <c r="AM58" s="271"/>
      <c r="AN58" s="271"/>
      <c r="AO58" s="271"/>
      <c r="AP58" s="271"/>
      <c r="AQ58" s="271"/>
      <c r="AR58" s="299" t="e">
        <f>ROUNDDOWN((AJ58+AJ59)/$AP$9,-1)*$AP$9</f>
        <v>#DIV/0!</v>
      </c>
      <c r="AS58" s="301" t="e">
        <f>AR58*12</f>
        <v>#DIV/0!</v>
      </c>
      <c r="AT58" s="260"/>
      <c r="AU58" s="296" t="s">
        <v>77</v>
      </c>
      <c r="AV58" s="297"/>
      <c r="AW58" s="297"/>
      <c r="AX58" s="298"/>
      <c r="AY58" s="271">
        <f>IF($AY$29="該当",'単価（特定加算分）'!C5,0)</f>
        <v>0</v>
      </c>
      <c r="AZ58" s="271"/>
      <c r="BA58" s="271"/>
      <c r="BB58" s="271"/>
      <c r="BC58" s="271"/>
      <c r="BD58" s="271"/>
      <c r="BE58" s="271"/>
      <c r="BF58" s="271"/>
      <c r="BG58" s="299" t="e">
        <f>ROUNDDOWN((AY58+AY59)/$BE$9,-1)*$BE$9</f>
        <v>#DIV/0!</v>
      </c>
      <c r="BH58" s="301" t="e">
        <f>BG58*12</f>
        <v>#DIV/0!</v>
      </c>
    </row>
    <row r="59" spans="1:60" ht="21" customHeight="1">
      <c r="A59" s="260"/>
      <c r="B59" s="141"/>
      <c r="C59" s="303" t="s">
        <v>70</v>
      </c>
      <c r="D59" s="304"/>
      <c r="E59" s="305"/>
      <c r="F59" s="266">
        <f>IF($F$29="該当",'単価（特定加算分）'!D5,0)*$F$17</f>
        <v>0</v>
      </c>
      <c r="G59" s="266"/>
      <c r="H59" s="266"/>
      <c r="I59" s="266"/>
      <c r="J59" s="266"/>
      <c r="K59" s="266"/>
      <c r="L59" s="266"/>
      <c r="M59" s="266"/>
      <c r="N59" s="300"/>
      <c r="O59" s="302"/>
      <c r="P59" s="260"/>
      <c r="Q59" s="141"/>
      <c r="R59" s="303" t="s">
        <v>70</v>
      </c>
      <c r="S59" s="304"/>
      <c r="T59" s="305"/>
      <c r="U59" s="266">
        <f>IF($U$29="該当",'単価（特定加算分）'!D5,0)*$U$17</f>
        <v>0</v>
      </c>
      <c r="V59" s="266"/>
      <c r="W59" s="266"/>
      <c r="X59" s="266"/>
      <c r="Y59" s="266"/>
      <c r="Z59" s="266"/>
      <c r="AA59" s="266"/>
      <c r="AB59" s="266"/>
      <c r="AC59" s="300"/>
      <c r="AD59" s="302"/>
      <c r="AE59" s="260"/>
      <c r="AF59" s="141"/>
      <c r="AG59" s="303" t="s">
        <v>70</v>
      </c>
      <c r="AH59" s="304"/>
      <c r="AI59" s="305"/>
      <c r="AJ59" s="266">
        <f>IF($AJ$29="該当",'単価（特定加算分）'!D5,0)*$AJ$17</f>
        <v>0</v>
      </c>
      <c r="AK59" s="266"/>
      <c r="AL59" s="266"/>
      <c r="AM59" s="266"/>
      <c r="AN59" s="266"/>
      <c r="AO59" s="266"/>
      <c r="AP59" s="266"/>
      <c r="AQ59" s="266"/>
      <c r="AR59" s="300"/>
      <c r="AS59" s="302"/>
      <c r="AT59" s="260"/>
      <c r="AU59" s="141"/>
      <c r="AV59" s="303" t="s">
        <v>70</v>
      </c>
      <c r="AW59" s="304"/>
      <c r="AX59" s="305"/>
      <c r="AY59" s="266">
        <f>IF($AY$29="該当",'単価（特定加算分）'!D5,0)*$AY$17</f>
        <v>0</v>
      </c>
      <c r="AZ59" s="266"/>
      <c r="BA59" s="266"/>
      <c r="BB59" s="266"/>
      <c r="BC59" s="266"/>
      <c r="BD59" s="266"/>
      <c r="BE59" s="266"/>
      <c r="BF59" s="266"/>
      <c r="BG59" s="300"/>
      <c r="BH59" s="302"/>
    </row>
    <row r="60" spans="1:60" ht="21" customHeight="1">
      <c r="A60" s="260"/>
      <c r="B60" s="268" t="s">
        <v>56</v>
      </c>
      <c r="C60" s="269"/>
      <c r="D60" s="269"/>
      <c r="E60" s="270"/>
      <c r="F60" s="271">
        <f>'単価（特定加算分）'!C12</f>
        <v>120</v>
      </c>
      <c r="G60" s="271"/>
      <c r="H60" s="271"/>
      <c r="I60" s="271"/>
      <c r="J60" s="271"/>
      <c r="K60" s="271"/>
      <c r="L60" s="271"/>
      <c r="M60" s="271"/>
      <c r="N60" s="61">
        <f>F60*$L$9</f>
        <v>0</v>
      </c>
      <c r="O60" s="62">
        <f t="shared" ref="O60" si="23">N60*12</f>
        <v>0</v>
      </c>
      <c r="P60" s="260"/>
      <c r="Q60" s="268" t="s">
        <v>56</v>
      </c>
      <c r="R60" s="269"/>
      <c r="S60" s="269"/>
      <c r="T60" s="270"/>
      <c r="U60" s="271">
        <f>'単価（特定加算分）'!C12</f>
        <v>120</v>
      </c>
      <c r="V60" s="271"/>
      <c r="W60" s="271"/>
      <c r="X60" s="271"/>
      <c r="Y60" s="271"/>
      <c r="Z60" s="271"/>
      <c r="AA60" s="271"/>
      <c r="AB60" s="271"/>
      <c r="AC60" s="61">
        <f>U60*$AA$9</f>
        <v>0</v>
      </c>
      <c r="AD60" s="62">
        <f>AC60*12</f>
        <v>0</v>
      </c>
      <c r="AE60" s="260"/>
      <c r="AF60" s="268" t="s">
        <v>56</v>
      </c>
      <c r="AG60" s="269"/>
      <c r="AH60" s="269"/>
      <c r="AI60" s="270"/>
      <c r="AJ60" s="271">
        <f>'単価（特定加算分）'!C12</f>
        <v>120</v>
      </c>
      <c r="AK60" s="271"/>
      <c r="AL60" s="271"/>
      <c r="AM60" s="271"/>
      <c r="AN60" s="271"/>
      <c r="AO60" s="271"/>
      <c r="AP60" s="271"/>
      <c r="AQ60" s="271"/>
      <c r="AR60" s="61">
        <f>AJ60*$AP$9</f>
        <v>0</v>
      </c>
      <c r="AS60" s="62">
        <f>AR60*12</f>
        <v>0</v>
      </c>
      <c r="AT60" s="260"/>
      <c r="AU60" s="268" t="s">
        <v>56</v>
      </c>
      <c r="AV60" s="269"/>
      <c r="AW60" s="269"/>
      <c r="AX60" s="270"/>
      <c r="AY60" s="271">
        <f>'単価（特定加算分）'!C12</f>
        <v>120</v>
      </c>
      <c r="AZ60" s="271"/>
      <c r="BA60" s="271"/>
      <c r="BB60" s="271"/>
      <c r="BC60" s="271"/>
      <c r="BD60" s="271"/>
      <c r="BE60" s="271"/>
      <c r="BF60" s="271"/>
      <c r="BG60" s="61">
        <f>AY60*$BE$9</f>
        <v>0</v>
      </c>
      <c r="BH60" s="62">
        <f>BG60*12</f>
        <v>0</v>
      </c>
    </row>
    <row r="61" spans="1:60" ht="21" customHeight="1">
      <c r="A61" s="260"/>
      <c r="B61" s="268" t="s">
        <v>58</v>
      </c>
      <c r="C61" s="269"/>
      <c r="D61" s="269"/>
      <c r="E61" s="270"/>
      <c r="F61" s="271" t="s">
        <v>65</v>
      </c>
      <c r="G61" s="271"/>
      <c r="H61" s="271"/>
      <c r="I61" s="271"/>
      <c r="J61" s="271"/>
      <c r="K61" s="271"/>
      <c r="L61" s="271"/>
      <c r="M61" s="271"/>
      <c r="N61" s="65" t="s">
        <v>111</v>
      </c>
      <c r="O61" s="66" t="s">
        <v>112</v>
      </c>
      <c r="P61" s="260"/>
      <c r="Q61" s="268" t="s">
        <v>58</v>
      </c>
      <c r="R61" s="269"/>
      <c r="S61" s="269"/>
      <c r="T61" s="270"/>
      <c r="U61" s="271" t="s">
        <v>65</v>
      </c>
      <c r="V61" s="271"/>
      <c r="W61" s="271"/>
      <c r="X61" s="271"/>
      <c r="Y61" s="271"/>
      <c r="Z61" s="271"/>
      <c r="AA61" s="271"/>
      <c r="AB61" s="271"/>
      <c r="AC61" s="65" t="s">
        <v>65</v>
      </c>
      <c r="AD61" s="66" t="s">
        <v>65</v>
      </c>
      <c r="AE61" s="260"/>
      <c r="AF61" s="268" t="s">
        <v>58</v>
      </c>
      <c r="AG61" s="269"/>
      <c r="AH61" s="269"/>
      <c r="AI61" s="270"/>
      <c r="AJ61" s="271" t="s">
        <v>65</v>
      </c>
      <c r="AK61" s="271"/>
      <c r="AL61" s="271"/>
      <c r="AM61" s="271"/>
      <c r="AN61" s="271"/>
      <c r="AO61" s="271"/>
      <c r="AP61" s="271"/>
      <c r="AQ61" s="271"/>
      <c r="AR61" s="65" t="s">
        <v>65</v>
      </c>
      <c r="AS61" s="66" t="s">
        <v>65</v>
      </c>
      <c r="AT61" s="260"/>
      <c r="AU61" s="268" t="s">
        <v>58</v>
      </c>
      <c r="AV61" s="269"/>
      <c r="AW61" s="269"/>
      <c r="AX61" s="270"/>
      <c r="AY61" s="271" t="s">
        <v>65</v>
      </c>
      <c r="AZ61" s="271"/>
      <c r="BA61" s="271"/>
      <c r="BB61" s="271"/>
      <c r="BC61" s="271"/>
      <c r="BD61" s="271"/>
      <c r="BE61" s="271"/>
      <c r="BF61" s="271"/>
      <c r="BG61" s="65" t="s">
        <v>65</v>
      </c>
      <c r="BH61" s="66" t="s">
        <v>65</v>
      </c>
    </row>
    <row r="62" spans="1:60" ht="21" customHeight="1">
      <c r="A62" s="260"/>
      <c r="B62" s="268" t="s">
        <v>59</v>
      </c>
      <c r="C62" s="269"/>
      <c r="D62" s="269"/>
      <c r="E62" s="270"/>
      <c r="F62" s="271" t="s">
        <v>65</v>
      </c>
      <c r="G62" s="271"/>
      <c r="H62" s="271"/>
      <c r="I62" s="271"/>
      <c r="J62" s="271"/>
      <c r="K62" s="271"/>
      <c r="L62" s="271"/>
      <c r="M62" s="271"/>
      <c r="N62" s="65" t="s">
        <v>111</v>
      </c>
      <c r="O62" s="66" t="s">
        <v>112</v>
      </c>
      <c r="P62" s="260"/>
      <c r="Q62" s="268" t="s">
        <v>59</v>
      </c>
      <c r="R62" s="269"/>
      <c r="S62" s="269"/>
      <c r="T62" s="270"/>
      <c r="U62" s="271" t="s">
        <v>65</v>
      </c>
      <c r="V62" s="271"/>
      <c r="W62" s="271"/>
      <c r="X62" s="271"/>
      <c r="Y62" s="271"/>
      <c r="Z62" s="271"/>
      <c r="AA62" s="271"/>
      <c r="AB62" s="271"/>
      <c r="AC62" s="65" t="s">
        <v>65</v>
      </c>
      <c r="AD62" s="66" t="s">
        <v>65</v>
      </c>
      <c r="AE62" s="260"/>
      <c r="AF62" s="268" t="s">
        <v>59</v>
      </c>
      <c r="AG62" s="269"/>
      <c r="AH62" s="269"/>
      <c r="AI62" s="270"/>
      <c r="AJ62" s="271" t="s">
        <v>65</v>
      </c>
      <c r="AK62" s="271"/>
      <c r="AL62" s="271"/>
      <c r="AM62" s="271"/>
      <c r="AN62" s="271"/>
      <c r="AO62" s="271"/>
      <c r="AP62" s="271"/>
      <c r="AQ62" s="271"/>
      <c r="AR62" s="65" t="s">
        <v>65</v>
      </c>
      <c r="AS62" s="66" t="s">
        <v>65</v>
      </c>
      <c r="AT62" s="260"/>
      <c r="AU62" s="268" t="s">
        <v>59</v>
      </c>
      <c r="AV62" s="269"/>
      <c r="AW62" s="269"/>
      <c r="AX62" s="270"/>
      <c r="AY62" s="271" t="s">
        <v>65</v>
      </c>
      <c r="AZ62" s="271"/>
      <c r="BA62" s="271"/>
      <c r="BB62" s="271"/>
      <c r="BC62" s="271"/>
      <c r="BD62" s="271"/>
      <c r="BE62" s="271"/>
      <c r="BF62" s="271"/>
      <c r="BG62" s="65" t="s">
        <v>65</v>
      </c>
      <c r="BH62" s="66" t="s">
        <v>65</v>
      </c>
    </row>
    <row r="63" spans="1:60" ht="21" customHeight="1">
      <c r="A63" s="260"/>
      <c r="B63" s="268" t="s">
        <v>188</v>
      </c>
      <c r="C63" s="269"/>
      <c r="D63" s="269"/>
      <c r="E63" s="270"/>
      <c r="F63" s="271">
        <f>IF(K27="400時間以上800時間未満",'単価（特定加算分）'!C15,IF(K27="800時間以上1200時間未満",'単価（特定加算分）'!C16,IF(K27="1200時間以上",'単価（特定加算分）'!C17,0)))</f>
        <v>0</v>
      </c>
      <c r="G63" s="271"/>
      <c r="H63" s="271"/>
      <c r="I63" s="271"/>
      <c r="J63" s="271"/>
      <c r="K63" s="271"/>
      <c r="L63" s="271"/>
      <c r="M63" s="271"/>
      <c r="N63" s="65" t="s">
        <v>111</v>
      </c>
      <c r="O63" s="62" t="e">
        <f>ROUNDDOWN(F63/$L$9,-1)*$L$9</f>
        <v>#DIV/0!</v>
      </c>
      <c r="P63" s="260"/>
      <c r="Q63" s="268" t="s">
        <v>188</v>
      </c>
      <c r="R63" s="269"/>
      <c r="S63" s="269"/>
      <c r="T63" s="270"/>
      <c r="U63" s="271">
        <f>IF(Z27="400時間以上800時間未満",'単価（特定加算分）'!C15,IF(Z27="800時間以上1200時間未満",'単価（特定加算分）'!C16,IF(Z27="1200時間以上",'単価（特定加算分）'!C17,0)))</f>
        <v>0</v>
      </c>
      <c r="V63" s="271"/>
      <c r="W63" s="271"/>
      <c r="X63" s="271"/>
      <c r="Y63" s="271"/>
      <c r="Z63" s="271"/>
      <c r="AA63" s="271"/>
      <c r="AB63" s="271"/>
      <c r="AC63" s="65" t="s">
        <v>65</v>
      </c>
      <c r="AD63" s="62" t="e">
        <f>ROUNDDOWN(U63/$AA$9,-1)*$AA$9</f>
        <v>#DIV/0!</v>
      </c>
      <c r="AE63" s="260"/>
      <c r="AF63" s="268" t="s">
        <v>187</v>
      </c>
      <c r="AG63" s="269"/>
      <c r="AH63" s="269"/>
      <c r="AI63" s="270"/>
      <c r="AJ63" s="271">
        <f>IF(AO27="400時間以上800時間未満",'単価（特定加算分）'!C15,IF(AO27="800時間以上1200時間未満",'単価（特定加算分）'!C16,IF(AO27="1200時間以上",'単価（特定加算分）'!C17,0)))</f>
        <v>0</v>
      </c>
      <c r="AK63" s="271"/>
      <c r="AL63" s="271"/>
      <c r="AM63" s="271"/>
      <c r="AN63" s="271"/>
      <c r="AO63" s="271"/>
      <c r="AP63" s="271"/>
      <c r="AQ63" s="271"/>
      <c r="AR63" s="65" t="s">
        <v>65</v>
      </c>
      <c r="AS63" s="62" t="e">
        <f>ROUNDDOWN(AJ63/$AP$9,-1)*$AP$9</f>
        <v>#DIV/0!</v>
      </c>
      <c r="AT63" s="260"/>
      <c r="AU63" s="268" t="s">
        <v>188</v>
      </c>
      <c r="AV63" s="269"/>
      <c r="AW63" s="269"/>
      <c r="AX63" s="270"/>
      <c r="AY63" s="271">
        <f>IF(BD27="400時間以上800時間未満",'単価（特定加算分）'!C15,IF(BD27="800時間以上1200時間未満",'単価（特定加算分）'!C16,IF(BD27="1200時間以上",'単価（特定加算分）'!C17,0)))</f>
        <v>0</v>
      </c>
      <c r="AZ63" s="271"/>
      <c r="BA63" s="271"/>
      <c r="BB63" s="271"/>
      <c r="BC63" s="271"/>
      <c r="BD63" s="271"/>
      <c r="BE63" s="271"/>
      <c r="BF63" s="271"/>
      <c r="BG63" s="65" t="s">
        <v>65</v>
      </c>
      <c r="BH63" s="62" t="e">
        <f>ROUNDDOWN(AY63/$BE$9,-1)*$BE$9</f>
        <v>#DIV/0!</v>
      </c>
    </row>
    <row r="64" spans="1:60" ht="21" customHeight="1">
      <c r="A64" s="260"/>
      <c r="B64" s="268" t="s">
        <v>61</v>
      </c>
      <c r="C64" s="269"/>
      <c r="D64" s="269"/>
      <c r="E64" s="270"/>
      <c r="F64" s="271">
        <f>IF($K$28="該当",'単価（特定加算分）'!C18,0)</f>
        <v>0</v>
      </c>
      <c r="G64" s="271"/>
      <c r="H64" s="271"/>
      <c r="I64" s="271"/>
      <c r="J64" s="271"/>
      <c r="K64" s="271"/>
      <c r="L64" s="271"/>
      <c r="M64" s="271"/>
      <c r="N64" s="65" t="s">
        <v>111</v>
      </c>
      <c r="O64" s="62" t="e">
        <f>ROUNDDOWN(F64/$L$9,-1)*$L$9</f>
        <v>#DIV/0!</v>
      </c>
      <c r="P64" s="260"/>
      <c r="Q64" s="268" t="s">
        <v>61</v>
      </c>
      <c r="R64" s="269"/>
      <c r="S64" s="269"/>
      <c r="T64" s="270"/>
      <c r="U64" s="271">
        <f>IF($Z$28="該当",'単価（特定加算分）'!C18,0)</f>
        <v>0</v>
      </c>
      <c r="V64" s="271"/>
      <c r="W64" s="271"/>
      <c r="X64" s="271"/>
      <c r="Y64" s="271"/>
      <c r="Z64" s="271"/>
      <c r="AA64" s="271"/>
      <c r="AB64" s="271"/>
      <c r="AC64" s="65" t="s">
        <v>65</v>
      </c>
      <c r="AD64" s="62" t="e">
        <f>ROUNDDOWN(U64/$AA$9,-1)*$AA$9</f>
        <v>#DIV/0!</v>
      </c>
      <c r="AE64" s="260"/>
      <c r="AF64" s="268" t="s">
        <v>61</v>
      </c>
      <c r="AG64" s="269"/>
      <c r="AH64" s="269"/>
      <c r="AI64" s="270"/>
      <c r="AJ64" s="271">
        <f>IF($AO$28="該当",'単価（特定加算分）'!C18,0)</f>
        <v>0</v>
      </c>
      <c r="AK64" s="271"/>
      <c r="AL64" s="271"/>
      <c r="AM64" s="271"/>
      <c r="AN64" s="271"/>
      <c r="AO64" s="271"/>
      <c r="AP64" s="271"/>
      <c r="AQ64" s="271"/>
      <c r="AR64" s="65" t="s">
        <v>65</v>
      </c>
      <c r="AS64" s="62" t="e">
        <f>ROUNDDOWN(AJ64/$AP$9,-1)*$AP$9</f>
        <v>#DIV/0!</v>
      </c>
      <c r="AT64" s="260"/>
      <c r="AU64" s="268" t="s">
        <v>61</v>
      </c>
      <c r="AV64" s="269"/>
      <c r="AW64" s="269"/>
      <c r="AX64" s="270"/>
      <c r="AY64" s="271">
        <f>IF($BD$28="該当",'単価（特定加算分）'!C18,0)</f>
        <v>0</v>
      </c>
      <c r="AZ64" s="271"/>
      <c r="BA64" s="271"/>
      <c r="BB64" s="271"/>
      <c r="BC64" s="271"/>
      <c r="BD64" s="271"/>
      <c r="BE64" s="271"/>
      <c r="BF64" s="271"/>
      <c r="BG64" s="65" t="s">
        <v>65</v>
      </c>
      <c r="BH64" s="62" t="e">
        <f>ROUNDDOWN(AY64/$BE$9,-1)*$BE$9</f>
        <v>#DIV/0!</v>
      </c>
    </row>
    <row r="65" spans="1:60" ht="21" customHeight="1">
      <c r="A65" s="260"/>
      <c r="B65" s="268" t="s">
        <v>62</v>
      </c>
      <c r="C65" s="269"/>
      <c r="D65" s="269"/>
      <c r="E65" s="270"/>
      <c r="F65" s="271">
        <f>IF($K$29="該当",'単価（特定加算分）'!C19,0)</f>
        <v>0</v>
      </c>
      <c r="G65" s="271"/>
      <c r="H65" s="271"/>
      <c r="I65" s="271"/>
      <c r="J65" s="271"/>
      <c r="K65" s="271"/>
      <c r="L65" s="271"/>
      <c r="M65" s="271"/>
      <c r="N65" s="65" t="s">
        <v>111</v>
      </c>
      <c r="O65" s="62" t="e">
        <f>ROUNDDOWN(F65/$L$9,-1)*$L$9</f>
        <v>#DIV/0!</v>
      </c>
      <c r="P65" s="260"/>
      <c r="Q65" s="268" t="s">
        <v>62</v>
      </c>
      <c r="R65" s="269"/>
      <c r="S65" s="269"/>
      <c r="T65" s="270"/>
      <c r="U65" s="271">
        <f>IF($Z$29="該当",'単価（特定加算分）'!C19,0)</f>
        <v>0</v>
      </c>
      <c r="V65" s="271"/>
      <c r="W65" s="271"/>
      <c r="X65" s="271"/>
      <c r="Y65" s="271"/>
      <c r="Z65" s="271"/>
      <c r="AA65" s="271"/>
      <c r="AB65" s="271"/>
      <c r="AC65" s="65" t="s">
        <v>65</v>
      </c>
      <c r="AD65" s="62" t="e">
        <f>ROUNDDOWN(U65/$AA$9,-1)*$AA$9</f>
        <v>#DIV/0!</v>
      </c>
      <c r="AE65" s="260"/>
      <c r="AF65" s="268" t="s">
        <v>62</v>
      </c>
      <c r="AG65" s="269"/>
      <c r="AH65" s="269"/>
      <c r="AI65" s="270"/>
      <c r="AJ65" s="271">
        <f>IF($AO$29="該当",'単価（特定加算分）'!C19,0)</f>
        <v>0</v>
      </c>
      <c r="AK65" s="271"/>
      <c r="AL65" s="271"/>
      <c r="AM65" s="271"/>
      <c r="AN65" s="271"/>
      <c r="AO65" s="271"/>
      <c r="AP65" s="271"/>
      <c r="AQ65" s="271"/>
      <c r="AR65" s="65" t="s">
        <v>65</v>
      </c>
      <c r="AS65" s="62" t="e">
        <f>ROUNDDOWN(AJ65/$AP$9,-1)*$AP$9</f>
        <v>#DIV/0!</v>
      </c>
      <c r="AT65" s="260"/>
      <c r="AU65" s="268" t="s">
        <v>62</v>
      </c>
      <c r="AV65" s="269"/>
      <c r="AW65" s="269"/>
      <c r="AX65" s="270"/>
      <c r="AY65" s="271">
        <f>IF($BD$29="該当",'単価（特定加算分）'!C19,0)</f>
        <v>0</v>
      </c>
      <c r="AZ65" s="271"/>
      <c r="BA65" s="271"/>
      <c r="BB65" s="271"/>
      <c r="BC65" s="271"/>
      <c r="BD65" s="271"/>
      <c r="BE65" s="271"/>
      <c r="BF65" s="271"/>
      <c r="BG65" s="65" t="s">
        <v>65</v>
      </c>
      <c r="BH65" s="62" t="e">
        <f>ROUNDDOWN(AY65/$BE$9,-1)*$BE$9</f>
        <v>#DIV/0!</v>
      </c>
    </row>
    <row r="66" spans="1:60" ht="21" customHeight="1">
      <c r="A66" s="260"/>
      <c r="B66" s="295" t="s">
        <v>63</v>
      </c>
      <c r="C66" s="269"/>
      <c r="D66" s="269"/>
      <c r="E66" s="270"/>
      <c r="F66" s="271">
        <f>IF($K$30="Ａ",'単価（特定加算分）'!C20,IF($K$30="Ｂ",'単価（特定加算分）'!C21,IF($K$30="Ｃ",'単価（特定加算分）'!C22,0)))</f>
        <v>50000</v>
      </c>
      <c r="G66" s="271"/>
      <c r="H66" s="271"/>
      <c r="I66" s="271"/>
      <c r="J66" s="271"/>
      <c r="K66" s="271"/>
      <c r="L66" s="271"/>
      <c r="M66" s="271"/>
      <c r="N66" s="452" t="e">
        <f>ROUNDDOWN((F66+F67)/$L$9,-1)*$L$9</f>
        <v>#DIV/0!</v>
      </c>
      <c r="O66" s="454" t="e">
        <f>N66*12</f>
        <v>#DIV/0!</v>
      </c>
      <c r="P66" s="260"/>
      <c r="Q66" s="295" t="s">
        <v>63</v>
      </c>
      <c r="R66" s="269"/>
      <c r="S66" s="269"/>
      <c r="T66" s="270"/>
      <c r="U66" s="271">
        <f>IF($Z$30="Ａ",'単価（特定加算分）'!C20,IF($Z$30="Ｂ",'単価（特定加算分）'!C21,IF($Z$30="Ｃ",'単価（特定加算分）'!C22,0)))</f>
        <v>0</v>
      </c>
      <c r="V66" s="271"/>
      <c r="W66" s="271"/>
      <c r="X66" s="271"/>
      <c r="Y66" s="271"/>
      <c r="Z66" s="271"/>
      <c r="AA66" s="271"/>
      <c r="AB66" s="271"/>
      <c r="AC66" s="312" t="e">
        <f>ROUNDDOWN((U66+U67)/$AA$9,-1)*$AA$9</f>
        <v>#DIV/0!</v>
      </c>
      <c r="AD66" s="301" t="e">
        <f>AC66*12</f>
        <v>#DIV/0!</v>
      </c>
      <c r="AE66" s="260"/>
      <c r="AF66" s="295" t="s">
        <v>63</v>
      </c>
      <c r="AG66" s="269"/>
      <c r="AH66" s="269"/>
      <c r="AI66" s="270"/>
      <c r="AJ66" s="271">
        <f>IF($AO$30="Ａ",'単価（特定加算分）'!C20,IF($AO$30="Ｂ",'単価（特定加算分）'!C21,IF($AO$30="Ｃ",'単価（特定加算分）'!C22,0)))</f>
        <v>0</v>
      </c>
      <c r="AK66" s="271"/>
      <c r="AL66" s="271"/>
      <c r="AM66" s="271"/>
      <c r="AN66" s="271"/>
      <c r="AO66" s="271"/>
      <c r="AP66" s="271"/>
      <c r="AQ66" s="271"/>
      <c r="AR66" s="306" t="e">
        <f>ROUNDDOWN((AJ66+AJ67)/$AP$9,-1)*$AP$9</f>
        <v>#DIV/0!</v>
      </c>
      <c r="AS66" s="308" t="e">
        <f>AR66*12</f>
        <v>#DIV/0!</v>
      </c>
      <c r="AT66" s="260"/>
      <c r="AU66" s="295" t="s">
        <v>63</v>
      </c>
      <c r="AV66" s="269"/>
      <c r="AW66" s="269"/>
      <c r="AX66" s="270"/>
      <c r="AY66" s="271">
        <f>IF($BD$30="Ａ",'単価（特定加算分）'!C20,IF($BD$30="Ｂ",'単価（特定加算分）'!C21,IF($BD$30="Ｃ",'単価（特定加算分）'!C22,0)))</f>
        <v>0</v>
      </c>
      <c r="AZ66" s="271"/>
      <c r="BA66" s="271"/>
      <c r="BB66" s="271"/>
      <c r="BC66" s="271"/>
      <c r="BD66" s="271"/>
      <c r="BE66" s="271"/>
      <c r="BF66" s="271"/>
      <c r="BG66" s="306" t="e">
        <f>ROUNDDOWN((AY66+AY67)/$BE$9,-1)*$BE$9</f>
        <v>#DIV/0!</v>
      </c>
      <c r="BH66" s="308" t="e">
        <f>BG66*12</f>
        <v>#DIV/0!</v>
      </c>
    </row>
    <row r="67" spans="1:60" ht="21" customHeight="1">
      <c r="A67" s="260"/>
      <c r="B67" s="190"/>
      <c r="C67" s="262" t="s">
        <v>70</v>
      </c>
      <c r="D67" s="263"/>
      <c r="E67" s="264"/>
      <c r="F67" s="265">
        <f>IF($K$30="Ａ",'単価（特定加算分）'!D20,IF($K$30="Ｂ",'単価（特定加算分）'!D21,IF($K$30="Ｃ",'単価（特定加算分）'!D22,0)))*$F$17</f>
        <v>5000</v>
      </c>
      <c r="G67" s="266"/>
      <c r="H67" s="266"/>
      <c r="I67" s="266"/>
      <c r="J67" s="266"/>
      <c r="K67" s="266"/>
      <c r="L67" s="266"/>
      <c r="M67" s="267"/>
      <c r="N67" s="453"/>
      <c r="O67" s="455"/>
      <c r="P67" s="260"/>
      <c r="Q67" s="191"/>
      <c r="R67" s="262" t="s">
        <v>70</v>
      </c>
      <c r="S67" s="263"/>
      <c r="T67" s="264"/>
      <c r="U67" s="265">
        <f>IF($Z$30="Ａ",'単価（特定加算分）'!D20,IF($Z$30="Ｂ",'単価（特定加算分）'!D21,IF($Z$30="Ｃ",'単価（特定加算分）'!D22,0)))*$U$17</f>
        <v>0</v>
      </c>
      <c r="V67" s="266"/>
      <c r="W67" s="266"/>
      <c r="X67" s="266"/>
      <c r="Y67" s="266"/>
      <c r="Z67" s="266"/>
      <c r="AA67" s="266"/>
      <c r="AB67" s="267"/>
      <c r="AC67" s="300"/>
      <c r="AD67" s="302"/>
      <c r="AE67" s="260"/>
      <c r="AF67" s="192"/>
      <c r="AG67" s="262" t="s">
        <v>70</v>
      </c>
      <c r="AH67" s="263"/>
      <c r="AI67" s="264"/>
      <c r="AJ67" s="265">
        <f>IF($AO$30="Ａ",'単価（特定加算分）'!D20,IF($AO$30="Ｂ",'単価（特定加算分）'!D21,IF($AO$30="Ｃ",'単価（特定加算分）'!D22,0)))*$AJ$17</f>
        <v>0</v>
      </c>
      <c r="AK67" s="266"/>
      <c r="AL67" s="266"/>
      <c r="AM67" s="266"/>
      <c r="AN67" s="266"/>
      <c r="AO67" s="266"/>
      <c r="AP67" s="266"/>
      <c r="AQ67" s="267"/>
      <c r="AR67" s="307"/>
      <c r="AS67" s="309"/>
      <c r="AT67" s="260"/>
      <c r="AU67" s="192"/>
      <c r="AV67" s="262" t="s">
        <v>70</v>
      </c>
      <c r="AW67" s="263"/>
      <c r="AX67" s="264"/>
      <c r="AY67" s="265">
        <f>IF($BD$30="Ａ",'単価（特定加算分）'!D20,IF($BD$30="Ｂ",'単価（特定加算分）'!D21,IF($BD$30="Ｃ",'単価（特定加算分）'!D22,0)))*$AY$17</f>
        <v>0</v>
      </c>
      <c r="AZ67" s="266"/>
      <c r="BA67" s="266"/>
      <c r="BB67" s="266"/>
      <c r="BC67" s="266"/>
      <c r="BD67" s="266"/>
      <c r="BE67" s="266"/>
      <c r="BF67" s="267"/>
      <c r="BG67" s="307"/>
      <c r="BH67" s="309"/>
    </row>
    <row r="68" spans="1:60" ht="21" customHeight="1" thickBot="1">
      <c r="A68" s="261"/>
      <c r="B68" s="240" t="s">
        <v>78</v>
      </c>
      <c r="C68" s="241"/>
      <c r="D68" s="241"/>
      <c r="E68" s="242"/>
      <c r="F68" s="243">
        <f>IF($K$31="該当",'単価（特定加算分）'!C23,0)</f>
        <v>0</v>
      </c>
      <c r="G68" s="243"/>
      <c r="H68" s="243"/>
      <c r="I68" s="243"/>
      <c r="J68" s="243"/>
      <c r="K68" s="243"/>
      <c r="L68" s="243"/>
      <c r="M68" s="243"/>
      <c r="N68" s="67" t="s">
        <v>111</v>
      </c>
      <c r="O68" s="124" t="e">
        <f>ROUNDDOWN(F68/$L$9,-1)*$L$9</f>
        <v>#DIV/0!</v>
      </c>
      <c r="P68" s="261"/>
      <c r="Q68" s="240" t="s">
        <v>78</v>
      </c>
      <c r="R68" s="241"/>
      <c r="S68" s="241"/>
      <c r="T68" s="242"/>
      <c r="U68" s="243">
        <f>IF($Z$31="該当",'単価（特定加算分）'!C23,0)</f>
        <v>0</v>
      </c>
      <c r="V68" s="243"/>
      <c r="W68" s="243"/>
      <c r="X68" s="243"/>
      <c r="Y68" s="243"/>
      <c r="Z68" s="243"/>
      <c r="AA68" s="243"/>
      <c r="AB68" s="243"/>
      <c r="AC68" s="67" t="s">
        <v>65</v>
      </c>
      <c r="AD68" s="124" t="e">
        <f>ROUNDDOWN(U68/$AA$9,-1)*$AA$9</f>
        <v>#DIV/0!</v>
      </c>
      <c r="AE68" s="261"/>
      <c r="AF68" s="240" t="s">
        <v>78</v>
      </c>
      <c r="AG68" s="241"/>
      <c r="AH68" s="241"/>
      <c r="AI68" s="242"/>
      <c r="AJ68" s="243">
        <f>IF($AO$31="該当",'単価（特定加算分）'!C23,0)</f>
        <v>0</v>
      </c>
      <c r="AK68" s="243"/>
      <c r="AL68" s="243"/>
      <c r="AM68" s="243"/>
      <c r="AN68" s="243"/>
      <c r="AO68" s="243"/>
      <c r="AP68" s="243"/>
      <c r="AQ68" s="243"/>
      <c r="AR68" s="67" t="s">
        <v>65</v>
      </c>
      <c r="AS68" s="124" t="e">
        <f>ROUNDDOWN(AJ68/$AP$9,-1)*$AP$9</f>
        <v>#DIV/0!</v>
      </c>
      <c r="AT68" s="261"/>
      <c r="AU68" s="240" t="s">
        <v>78</v>
      </c>
      <c r="AV68" s="241"/>
      <c r="AW68" s="241"/>
      <c r="AX68" s="242"/>
      <c r="AY68" s="243">
        <f>IF($BD$31="該当",'単価（特定加算分）'!C23,0)</f>
        <v>0</v>
      </c>
      <c r="AZ68" s="243"/>
      <c r="BA68" s="243"/>
      <c r="BB68" s="243"/>
      <c r="BC68" s="243"/>
      <c r="BD68" s="243"/>
      <c r="BE68" s="243"/>
      <c r="BF68" s="243"/>
      <c r="BG68" s="67" t="s">
        <v>65</v>
      </c>
      <c r="BH68" s="124" t="e">
        <f>ROUNDDOWN(AY68/$BE$9,-1)*$BE$9</f>
        <v>#DIV/0!</v>
      </c>
    </row>
    <row r="69" spans="1:60" ht="19.5" hidden="1" customHeight="1">
      <c r="A69" s="244" t="s">
        <v>48</v>
      </c>
      <c r="B69" s="247" t="s">
        <v>46</v>
      </c>
      <c r="C69" s="248"/>
      <c r="D69" s="248"/>
      <c r="E69" s="249"/>
      <c r="F69" s="250" t="s">
        <v>113</v>
      </c>
      <c r="G69" s="250"/>
      <c r="H69" s="250"/>
      <c r="I69" s="250"/>
      <c r="J69" s="250"/>
      <c r="K69" s="250"/>
      <c r="L69" s="250"/>
      <c r="M69" s="250"/>
      <c r="N69" s="105" t="s">
        <v>111</v>
      </c>
      <c r="O69" s="106" t="s">
        <v>111</v>
      </c>
      <c r="P69" s="244" t="s">
        <v>48</v>
      </c>
      <c r="Q69" s="247" t="s">
        <v>46</v>
      </c>
      <c r="R69" s="248"/>
      <c r="S69" s="248"/>
      <c r="T69" s="249"/>
      <c r="U69" s="250" t="s">
        <v>113</v>
      </c>
      <c r="V69" s="250"/>
      <c r="W69" s="250"/>
      <c r="X69" s="250"/>
      <c r="Y69" s="250"/>
      <c r="Z69" s="250"/>
      <c r="AA69" s="250"/>
      <c r="AB69" s="250"/>
      <c r="AC69" s="105" t="s">
        <v>65</v>
      </c>
      <c r="AD69" s="106" t="s">
        <v>65</v>
      </c>
      <c r="AE69" s="244" t="s">
        <v>48</v>
      </c>
      <c r="AF69" s="247" t="s">
        <v>46</v>
      </c>
      <c r="AG69" s="248"/>
      <c r="AH69" s="248"/>
      <c r="AI69" s="249"/>
      <c r="AJ69" s="250" t="s">
        <v>113</v>
      </c>
      <c r="AK69" s="250"/>
      <c r="AL69" s="250"/>
      <c r="AM69" s="250"/>
      <c r="AN69" s="250"/>
      <c r="AO69" s="250"/>
      <c r="AP69" s="250"/>
      <c r="AQ69" s="250"/>
      <c r="AR69" s="105" t="s">
        <v>65</v>
      </c>
      <c r="AS69" s="106" t="s">
        <v>65</v>
      </c>
      <c r="AT69" s="244" t="s">
        <v>48</v>
      </c>
      <c r="AU69" s="247" t="s">
        <v>46</v>
      </c>
      <c r="AV69" s="248"/>
      <c r="AW69" s="248"/>
      <c r="AX69" s="249"/>
      <c r="AY69" s="250" t="s">
        <v>113</v>
      </c>
      <c r="AZ69" s="250"/>
      <c r="BA69" s="250"/>
      <c r="BB69" s="250"/>
      <c r="BC69" s="250"/>
      <c r="BD69" s="250"/>
      <c r="BE69" s="250"/>
      <c r="BF69" s="250"/>
      <c r="BG69" s="105" t="s">
        <v>65</v>
      </c>
      <c r="BH69" s="106" t="s">
        <v>65</v>
      </c>
    </row>
    <row r="70" spans="1:60" ht="19.5" hidden="1" customHeight="1">
      <c r="A70" s="245"/>
      <c r="B70" s="251" t="s">
        <v>73</v>
      </c>
      <c r="C70" s="252"/>
      <c r="D70" s="252"/>
      <c r="E70" s="253"/>
      <c r="F70" s="254" t="s">
        <v>113</v>
      </c>
      <c r="G70" s="254"/>
      <c r="H70" s="254"/>
      <c r="I70" s="254"/>
      <c r="J70" s="254"/>
      <c r="K70" s="254"/>
      <c r="L70" s="254"/>
      <c r="M70" s="254"/>
      <c r="N70" s="107" t="s">
        <v>111</v>
      </c>
      <c r="O70" s="108" t="s">
        <v>111</v>
      </c>
      <c r="P70" s="245"/>
      <c r="Q70" s="251" t="s">
        <v>73</v>
      </c>
      <c r="R70" s="252"/>
      <c r="S70" s="252"/>
      <c r="T70" s="253"/>
      <c r="U70" s="254" t="s">
        <v>113</v>
      </c>
      <c r="V70" s="254"/>
      <c r="W70" s="254"/>
      <c r="X70" s="254"/>
      <c r="Y70" s="254"/>
      <c r="Z70" s="254"/>
      <c r="AA70" s="254"/>
      <c r="AB70" s="254"/>
      <c r="AC70" s="107" t="s">
        <v>65</v>
      </c>
      <c r="AD70" s="108" t="s">
        <v>65</v>
      </c>
      <c r="AE70" s="245"/>
      <c r="AF70" s="251" t="s">
        <v>73</v>
      </c>
      <c r="AG70" s="252"/>
      <c r="AH70" s="252"/>
      <c r="AI70" s="253"/>
      <c r="AJ70" s="254" t="s">
        <v>113</v>
      </c>
      <c r="AK70" s="254"/>
      <c r="AL70" s="254"/>
      <c r="AM70" s="254"/>
      <c r="AN70" s="254"/>
      <c r="AO70" s="254"/>
      <c r="AP70" s="254"/>
      <c r="AQ70" s="254"/>
      <c r="AR70" s="107" t="s">
        <v>65</v>
      </c>
      <c r="AS70" s="108" t="s">
        <v>65</v>
      </c>
      <c r="AT70" s="245"/>
      <c r="AU70" s="251" t="s">
        <v>73</v>
      </c>
      <c r="AV70" s="252"/>
      <c r="AW70" s="252"/>
      <c r="AX70" s="253"/>
      <c r="AY70" s="254" t="s">
        <v>113</v>
      </c>
      <c r="AZ70" s="254"/>
      <c r="BA70" s="254"/>
      <c r="BB70" s="254"/>
      <c r="BC70" s="254"/>
      <c r="BD70" s="254"/>
      <c r="BE70" s="254"/>
      <c r="BF70" s="254"/>
      <c r="BG70" s="107" t="s">
        <v>65</v>
      </c>
      <c r="BH70" s="108" t="s">
        <v>65</v>
      </c>
    </row>
    <row r="71" spans="1:60" ht="19.5" hidden="1" customHeight="1" thickBot="1">
      <c r="A71" s="246"/>
      <c r="B71" s="255" t="s">
        <v>72</v>
      </c>
      <c r="C71" s="256"/>
      <c r="D71" s="256"/>
      <c r="E71" s="257"/>
      <c r="F71" s="258" t="s">
        <v>113</v>
      </c>
      <c r="G71" s="258"/>
      <c r="H71" s="258"/>
      <c r="I71" s="258"/>
      <c r="J71" s="258"/>
      <c r="K71" s="258"/>
      <c r="L71" s="258"/>
      <c r="M71" s="258"/>
      <c r="N71" s="109" t="s">
        <v>111</v>
      </c>
      <c r="O71" s="110" t="s">
        <v>112</v>
      </c>
      <c r="P71" s="246"/>
      <c r="Q71" s="255" t="s">
        <v>72</v>
      </c>
      <c r="R71" s="256"/>
      <c r="S71" s="256"/>
      <c r="T71" s="257"/>
      <c r="U71" s="258" t="s">
        <v>113</v>
      </c>
      <c r="V71" s="258"/>
      <c r="W71" s="258"/>
      <c r="X71" s="258"/>
      <c r="Y71" s="258"/>
      <c r="Z71" s="258"/>
      <c r="AA71" s="258"/>
      <c r="AB71" s="258"/>
      <c r="AC71" s="109" t="s">
        <v>65</v>
      </c>
      <c r="AD71" s="110" t="s">
        <v>65</v>
      </c>
      <c r="AE71" s="246"/>
      <c r="AF71" s="255" t="s">
        <v>72</v>
      </c>
      <c r="AG71" s="256"/>
      <c r="AH71" s="256"/>
      <c r="AI71" s="257"/>
      <c r="AJ71" s="258" t="s">
        <v>113</v>
      </c>
      <c r="AK71" s="258"/>
      <c r="AL71" s="258"/>
      <c r="AM71" s="258"/>
      <c r="AN71" s="258"/>
      <c r="AO71" s="258"/>
      <c r="AP71" s="258"/>
      <c r="AQ71" s="258"/>
      <c r="AR71" s="109" t="s">
        <v>65</v>
      </c>
      <c r="AS71" s="110" t="s">
        <v>65</v>
      </c>
      <c r="AT71" s="246"/>
      <c r="AU71" s="255" t="s">
        <v>72</v>
      </c>
      <c r="AV71" s="256"/>
      <c r="AW71" s="256"/>
      <c r="AX71" s="257"/>
      <c r="AY71" s="258" t="s">
        <v>113</v>
      </c>
      <c r="AZ71" s="258"/>
      <c r="BA71" s="258"/>
      <c r="BB71" s="258"/>
      <c r="BC71" s="258"/>
      <c r="BD71" s="258"/>
      <c r="BE71" s="258"/>
      <c r="BF71" s="258"/>
      <c r="BG71" s="109" t="s">
        <v>65</v>
      </c>
      <c r="BH71" s="110" t="s">
        <v>65</v>
      </c>
    </row>
    <row r="72" spans="1:60" ht="19.5" customHeight="1">
      <c r="A72" s="272" t="s">
        <v>120</v>
      </c>
      <c r="B72" s="273"/>
      <c r="C72" s="273"/>
      <c r="D72" s="273"/>
      <c r="E72" s="274"/>
      <c r="F72" s="278" t="s">
        <v>152</v>
      </c>
      <c r="G72" s="279"/>
      <c r="H72" s="279"/>
      <c r="I72" s="279"/>
      <c r="J72" s="279"/>
      <c r="K72" s="279"/>
      <c r="L72" s="279"/>
      <c r="M72" s="280"/>
      <c r="N72" s="68" t="e">
        <f>SUM(N42:N71)</f>
        <v>#DIV/0!</v>
      </c>
      <c r="O72" s="69" t="e">
        <f>SUM(O42:O71)</f>
        <v>#DIV/0!</v>
      </c>
      <c r="P72" s="272" t="s">
        <v>120</v>
      </c>
      <c r="Q72" s="273"/>
      <c r="R72" s="273"/>
      <c r="S72" s="273"/>
      <c r="T72" s="274"/>
      <c r="U72" s="278" t="s">
        <v>152</v>
      </c>
      <c r="V72" s="279"/>
      <c r="W72" s="279"/>
      <c r="X72" s="279"/>
      <c r="Y72" s="279"/>
      <c r="Z72" s="279"/>
      <c r="AA72" s="279"/>
      <c r="AB72" s="280"/>
      <c r="AC72" s="68" t="e">
        <f>SUM(AC42:AC71)</f>
        <v>#DIV/0!</v>
      </c>
      <c r="AD72" s="69" t="e">
        <f>SUM(AD42:AD71)</f>
        <v>#DIV/0!</v>
      </c>
      <c r="AE72" s="272" t="s">
        <v>120</v>
      </c>
      <c r="AF72" s="273"/>
      <c r="AG72" s="273"/>
      <c r="AH72" s="273"/>
      <c r="AI72" s="274"/>
      <c r="AJ72" s="278" t="s">
        <v>152</v>
      </c>
      <c r="AK72" s="279"/>
      <c r="AL72" s="279"/>
      <c r="AM72" s="279"/>
      <c r="AN72" s="279"/>
      <c r="AO72" s="279"/>
      <c r="AP72" s="279"/>
      <c r="AQ72" s="280"/>
      <c r="AR72" s="68" t="e">
        <f>SUM(AR42:AR71)</f>
        <v>#DIV/0!</v>
      </c>
      <c r="AS72" s="69" t="e">
        <f>SUM(AS42:AS71)</f>
        <v>#DIV/0!</v>
      </c>
      <c r="AT72" s="272" t="s">
        <v>120</v>
      </c>
      <c r="AU72" s="273"/>
      <c r="AV72" s="273"/>
      <c r="AW72" s="273"/>
      <c r="AX72" s="274"/>
      <c r="AY72" s="278" t="s">
        <v>152</v>
      </c>
      <c r="AZ72" s="279"/>
      <c r="BA72" s="279"/>
      <c r="BB72" s="279"/>
      <c r="BC72" s="279"/>
      <c r="BD72" s="279"/>
      <c r="BE72" s="279"/>
      <c r="BF72" s="280"/>
      <c r="BG72" s="68" t="e">
        <f>SUM(BG42:BG71)</f>
        <v>#DIV/0!</v>
      </c>
      <c r="BH72" s="69" t="e">
        <f>SUM(BH42:BH71)</f>
        <v>#DIV/0!</v>
      </c>
    </row>
    <row r="73" spans="1:60" ht="19.5" customHeight="1" thickBot="1">
      <c r="A73" s="275"/>
      <c r="B73" s="276"/>
      <c r="C73" s="276"/>
      <c r="D73" s="276"/>
      <c r="E73" s="277"/>
      <c r="F73" s="281" t="s">
        <v>164</v>
      </c>
      <c r="G73" s="282"/>
      <c r="H73" s="282"/>
      <c r="I73" s="282"/>
      <c r="J73" s="282"/>
      <c r="K73" s="282"/>
      <c r="L73" s="282"/>
      <c r="M73" s="282"/>
      <c r="N73" s="283"/>
      <c r="O73" s="70">
        <f>ROUNDDOWN(SUM($O$43,$O$45,$O$47,$O$49,SUM($F$53,$F$55,$F$57,$F$59,$F$67)*12)*$F$18/$F$17,-3)</f>
        <v>153000</v>
      </c>
      <c r="P73" s="275"/>
      <c r="Q73" s="276"/>
      <c r="R73" s="276"/>
      <c r="S73" s="276"/>
      <c r="T73" s="277"/>
      <c r="U73" s="281" t="s">
        <v>164</v>
      </c>
      <c r="V73" s="282"/>
      <c r="W73" s="282"/>
      <c r="X73" s="282"/>
      <c r="Y73" s="282"/>
      <c r="Z73" s="282"/>
      <c r="AA73" s="282"/>
      <c r="AB73" s="282"/>
      <c r="AC73" s="283"/>
      <c r="AD73" s="70">
        <f>ROUNDDOWN(SUM($AD$43,$AD$45,$AD$47,$AD$49,SUM($U$53,$U$55,$U$57,$U$59,$U$67)*12)*$U$18/$U$17,-3)</f>
        <v>129000</v>
      </c>
      <c r="AE73" s="275"/>
      <c r="AF73" s="276"/>
      <c r="AG73" s="276"/>
      <c r="AH73" s="276"/>
      <c r="AI73" s="277"/>
      <c r="AJ73" s="281" t="s">
        <v>164</v>
      </c>
      <c r="AK73" s="282"/>
      <c r="AL73" s="282"/>
      <c r="AM73" s="282"/>
      <c r="AN73" s="282"/>
      <c r="AO73" s="282"/>
      <c r="AP73" s="282"/>
      <c r="AQ73" s="282"/>
      <c r="AR73" s="283"/>
      <c r="AS73" s="70">
        <f>ROUNDDOWN(SUM($AS$43,$AS$45,$AS$47,$AS$49,SUM($AJ$53,$AJ$55,$AJ$57,$AJ$59,$AJ67)*12)*$AJ$18/$AJ$17,-3)</f>
        <v>129000</v>
      </c>
      <c r="AT73" s="275"/>
      <c r="AU73" s="276"/>
      <c r="AV73" s="276"/>
      <c r="AW73" s="276"/>
      <c r="AX73" s="277"/>
      <c r="AY73" s="281" t="s">
        <v>164</v>
      </c>
      <c r="AZ73" s="282"/>
      <c r="BA73" s="282"/>
      <c r="BB73" s="282"/>
      <c r="BC73" s="282"/>
      <c r="BD73" s="282"/>
      <c r="BE73" s="282"/>
      <c r="BF73" s="282"/>
      <c r="BG73" s="283"/>
      <c r="BH73" s="70">
        <f>ROUNDDOWN(SUM($BH$43,$BH$45,$BH$47,$BH$49,SUM($AY$53,$AY$55,$AY$57,$AY$59,$AY$67)*12)*$AY$18/$AY$17,-3)</f>
        <v>161000</v>
      </c>
    </row>
    <row r="74" spans="1:60" ht="17.25">
      <c r="A74" s="284" t="s">
        <v>168</v>
      </c>
      <c r="B74" s="284"/>
      <c r="C74" s="284"/>
      <c r="D74" s="284"/>
      <c r="E74" s="284"/>
      <c r="F74" s="284"/>
      <c r="G74" s="284"/>
      <c r="H74" s="284"/>
      <c r="I74" s="284"/>
      <c r="J74" s="284"/>
      <c r="K74" s="284"/>
      <c r="L74" s="284"/>
      <c r="M74" s="284"/>
      <c r="N74" s="284"/>
      <c r="O74" s="131" t="e">
        <f>ROUNDDOWN((O72-ROUNDDOWN(O73*$F$19/$F$18,-3))*0.125,-3)</f>
        <v>#DIV/0!</v>
      </c>
      <c r="P74" s="284" t="s">
        <v>168</v>
      </c>
      <c r="Q74" s="284"/>
      <c r="R74" s="284"/>
      <c r="S74" s="284"/>
      <c r="T74" s="284"/>
      <c r="U74" s="284"/>
      <c r="V74" s="284"/>
      <c r="W74" s="284"/>
      <c r="X74" s="284"/>
      <c r="Y74" s="284"/>
      <c r="Z74" s="284"/>
      <c r="AA74" s="284"/>
      <c r="AB74" s="284"/>
      <c r="AC74" s="284"/>
      <c r="AD74" s="131" t="e">
        <f>ROUNDDOWN((AD72-ROUNDDOWN(AD73*$U$19/$U$18,-3))*0.125,-3)</f>
        <v>#DIV/0!</v>
      </c>
      <c r="AE74" s="284" t="s">
        <v>168</v>
      </c>
      <c r="AF74" s="284"/>
      <c r="AG74" s="284"/>
      <c r="AH74" s="284"/>
      <c r="AI74" s="284"/>
      <c r="AJ74" s="284"/>
      <c r="AK74" s="284"/>
      <c r="AL74" s="284"/>
      <c r="AM74" s="284"/>
      <c r="AN74" s="284"/>
      <c r="AO74" s="284"/>
      <c r="AP74" s="284"/>
      <c r="AQ74" s="284"/>
      <c r="AR74" s="284"/>
      <c r="AS74" s="131" t="e">
        <f>ROUNDDOWN((AS72-ROUNDDOWN(AS73*$AJ$19/$AJ$18,-3))*0.125,-3)</f>
        <v>#DIV/0!</v>
      </c>
      <c r="AT74" s="284" t="s">
        <v>168</v>
      </c>
      <c r="AU74" s="284"/>
      <c r="AV74" s="284"/>
      <c r="AW74" s="284"/>
      <c r="AX74" s="284"/>
      <c r="AY74" s="284"/>
      <c r="AZ74" s="284"/>
      <c r="BA74" s="284"/>
      <c r="BB74" s="284"/>
      <c r="BC74" s="284"/>
      <c r="BD74" s="284"/>
      <c r="BE74" s="284"/>
      <c r="BF74" s="284"/>
      <c r="BG74" s="284"/>
      <c r="BH74" s="131" t="e">
        <f>ROUNDDOWN((BH72-ROUNDDOWN(BH73*$AY$19/$AY$18,-3))*0.125,-3)</f>
        <v>#DIV/0!</v>
      </c>
    </row>
    <row r="75" spans="1:60" ht="10.5" customHeight="1">
      <c r="A75" s="132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1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1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2"/>
      <c r="AR75" s="132"/>
      <c r="AS75" s="131"/>
      <c r="AT75" s="132"/>
      <c r="AU75" s="132"/>
      <c r="AV75" s="132"/>
      <c r="AW75" s="132"/>
      <c r="AX75" s="132"/>
      <c r="AY75" s="132"/>
      <c r="AZ75" s="132"/>
      <c r="BA75" s="132"/>
      <c r="BB75" s="132"/>
      <c r="BC75" s="132"/>
      <c r="BD75" s="132"/>
      <c r="BE75" s="132"/>
      <c r="BF75" s="132"/>
      <c r="BG75" s="132"/>
      <c r="BH75" s="131"/>
    </row>
    <row r="76" spans="1:60" ht="19.5" customHeight="1">
      <c r="A76" s="71" t="s">
        <v>165</v>
      </c>
      <c r="B76" s="72"/>
      <c r="C76" s="72"/>
      <c r="D76" s="72"/>
      <c r="E76" s="73"/>
      <c r="F76" s="74"/>
      <c r="G76" s="74"/>
      <c r="H76" s="74"/>
      <c r="I76" s="74"/>
      <c r="J76" s="74"/>
      <c r="K76" s="74"/>
      <c r="O76" s="135" t="s">
        <v>169</v>
      </c>
      <c r="P76" s="71" t="s">
        <v>165</v>
      </c>
      <c r="Q76" s="72"/>
      <c r="R76" s="72"/>
      <c r="S76" s="72"/>
      <c r="T76" s="73"/>
      <c r="U76" s="74"/>
      <c r="V76" s="74"/>
      <c r="W76" s="74"/>
      <c r="X76" s="74"/>
      <c r="Y76" s="74"/>
      <c r="Z76" s="74"/>
      <c r="AD76" s="135" t="s">
        <v>169</v>
      </c>
      <c r="AE76" s="71" t="s">
        <v>165</v>
      </c>
      <c r="AF76" s="72"/>
      <c r="AG76" s="72"/>
      <c r="AH76" s="72"/>
      <c r="AI76" s="73"/>
      <c r="AJ76" s="74"/>
      <c r="AK76" s="74"/>
      <c r="AL76" s="74"/>
      <c r="AM76" s="74"/>
      <c r="AN76" s="74"/>
      <c r="AO76" s="74"/>
      <c r="AS76" s="135" t="s">
        <v>169</v>
      </c>
      <c r="AT76" s="71" t="s">
        <v>165</v>
      </c>
      <c r="AU76" s="72"/>
      <c r="AV76" s="72"/>
      <c r="AW76" s="72"/>
      <c r="AX76" s="73"/>
      <c r="AY76" s="74"/>
      <c r="AZ76" s="74"/>
      <c r="BA76" s="74"/>
      <c r="BB76" s="74"/>
      <c r="BC76" s="74"/>
      <c r="BD76" s="74"/>
      <c r="BH76" s="135" t="s">
        <v>169</v>
      </c>
    </row>
    <row r="77" spans="1:60" ht="19.5" customHeight="1">
      <c r="A77" s="285" t="s">
        <v>156</v>
      </c>
      <c r="B77" s="285"/>
      <c r="C77" s="285"/>
      <c r="D77" s="285"/>
      <c r="E77" s="285"/>
      <c r="F77" s="286" t="s">
        <v>134</v>
      </c>
      <c r="G77" s="287"/>
      <c r="H77" s="288"/>
      <c r="I77" s="289" t="s">
        <v>149</v>
      </c>
      <c r="J77" s="290"/>
      <c r="K77" s="290"/>
      <c r="L77" s="290"/>
      <c r="M77" s="290"/>
      <c r="N77" s="290"/>
      <c r="O77" s="291"/>
      <c r="P77" s="285" t="s">
        <v>156</v>
      </c>
      <c r="Q77" s="285"/>
      <c r="R77" s="285"/>
      <c r="S77" s="285"/>
      <c r="T77" s="285"/>
      <c r="U77" s="286" t="s">
        <v>134</v>
      </c>
      <c r="V77" s="287"/>
      <c r="W77" s="288"/>
      <c r="X77" s="289" t="s">
        <v>149</v>
      </c>
      <c r="Y77" s="290"/>
      <c r="Z77" s="290"/>
      <c r="AA77" s="290"/>
      <c r="AB77" s="290"/>
      <c r="AC77" s="290"/>
      <c r="AD77" s="291"/>
      <c r="AE77" s="285" t="s">
        <v>156</v>
      </c>
      <c r="AF77" s="285"/>
      <c r="AG77" s="285"/>
      <c r="AH77" s="285"/>
      <c r="AI77" s="285"/>
      <c r="AJ77" s="286" t="s">
        <v>134</v>
      </c>
      <c r="AK77" s="287"/>
      <c r="AL77" s="288"/>
      <c r="AM77" s="289" t="s">
        <v>149</v>
      </c>
      <c r="AN77" s="290"/>
      <c r="AO77" s="290"/>
      <c r="AP77" s="290"/>
      <c r="AQ77" s="290"/>
      <c r="AR77" s="290"/>
      <c r="AS77" s="291"/>
      <c r="AT77" s="285" t="s">
        <v>156</v>
      </c>
      <c r="AU77" s="285"/>
      <c r="AV77" s="285"/>
      <c r="AW77" s="285"/>
      <c r="AX77" s="285"/>
      <c r="AY77" s="286" t="s">
        <v>134</v>
      </c>
      <c r="AZ77" s="287"/>
      <c r="BA77" s="288"/>
      <c r="BB77" s="289" t="s">
        <v>149</v>
      </c>
      <c r="BC77" s="290"/>
      <c r="BD77" s="290"/>
      <c r="BE77" s="290"/>
      <c r="BF77" s="290"/>
      <c r="BG77" s="290"/>
      <c r="BH77" s="291"/>
    </row>
    <row r="78" spans="1:60" ht="17.25" customHeight="1">
      <c r="A78" s="285"/>
      <c r="B78" s="285"/>
      <c r="C78" s="285"/>
      <c r="D78" s="285"/>
      <c r="E78" s="285"/>
      <c r="F78" s="75"/>
      <c r="G78" s="292" t="s">
        <v>135</v>
      </c>
      <c r="H78" s="293" t="s">
        <v>150</v>
      </c>
      <c r="I78" s="228" t="s">
        <v>146</v>
      </c>
      <c r="J78" s="230" t="s">
        <v>147</v>
      </c>
      <c r="K78" s="231"/>
      <c r="L78" s="116"/>
      <c r="M78" s="82"/>
      <c r="N78" s="234" t="s">
        <v>163</v>
      </c>
      <c r="O78" s="235"/>
      <c r="P78" s="285"/>
      <c r="Q78" s="285"/>
      <c r="R78" s="285"/>
      <c r="S78" s="285"/>
      <c r="T78" s="285"/>
      <c r="U78" s="75"/>
      <c r="V78" s="292" t="s">
        <v>135</v>
      </c>
      <c r="W78" s="293" t="s">
        <v>150</v>
      </c>
      <c r="X78" s="228" t="s">
        <v>146</v>
      </c>
      <c r="Y78" s="230" t="s">
        <v>147</v>
      </c>
      <c r="Z78" s="231"/>
      <c r="AA78" s="116"/>
      <c r="AB78" s="82"/>
      <c r="AC78" s="234" t="s">
        <v>163</v>
      </c>
      <c r="AD78" s="235"/>
      <c r="AE78" s="285"/>
      <c r="AF78" s="285"/>
      <c r="AG78" s="285"/>
      <c r="AH78" s="285"/>
      <c r="AI78" s="285"/>
      <c r="AJ78" s="75"/>
      <c r="AK78" s="292" t="s">
        <v>135</v>
      </c>
      <c r="AL78" s="293" t="s">
        <v>150</v>
      </c>
      <c r="AM78" s="228" t="s">
        <v>146</v>
      </c>
      <c r="AN78" s="230" t="s">
        <v>147</v>
      </c>
      <c r="AO78" s="231"/>
      <c r="AP78" s="116"/>
      <c r="AQ78" s="82"/>
      <c r="AR78" s="234" t="s">
        <v>163</v>
      </c>
      <c r="AS78" s="235"/>
      <c r="AT78" s="285"/>
      <c r="AU78" s="285"/>
      <c r="AV78" s="285"/>
      <c r="AW78" s="285"/>
      <c r="AX78" s="285"/>
      <c r="AY78" s="75"/>
      <c r="AZ78" s="292" t="s">
        <v>135</v>
      </c>
      <c r="BA78" s="293" t="s">
        <v>150</v>
      </c>
      <c r="BB78" s="228" t="s">
        <v>146</v>
      </c>
      <c r="BC78" s="230" t="s">
        <v>147</v>
      </c>
      <c r="BD78" s="231"/>
      <c r="BE78" s="116"/>
      <c r="BF78" s="82"/>
      <c r="BG78" s="234" t="s">
        <v>163</v>
      </c>
      <c r="BH78" s="235"/>
    </row>
    <row r="79" spans="1:60" ht="35.25" customHeight="1">
      <c r="A79" s="285"/>
      <c r="B79" s="285"/>
      <c r="C79" s="285"/>
      <c r="D79" s="285"/>
      <c r="E79" s="285"/>
      <c r="F79" s="76"/>
      <c r="G79" s="292"/>
      <c r="H79" s="294"/>
      <c r="I79" s="229"/>
      <c r="J79" s="232"/>
      <c r="K79" s="233"/>
      <c r="L79" s="238" t="s">
        <v>162</v>
      </c>
      <c r="M79" s="239"/>
      <c r="N79" s="236"/>
      <c r="O79" s="237"/>
      <c r="P79" s="285"/>
      <c r="Q79" s="285"/>
      <c r="R79" s="285"/>
      <c r="S79" s="285"/>
      <c r="T79" s="285"/>
      <c r="U79" s="76"/>
      <c r="V79" s="292"/>
      <c r="W79" s="294"/>
      <c r="X79" s="229"/>
      <c r="Y79" s="232"/>
      <c r="Z79" s="233"/>
      <c r="AA79" s="238" t="s">
        <v>162</v>
      </c>
      <c r="AB79" s="239"/>
      <c r="AC79" s="236"/>
      <c r="AD79" s="237"/>
      <c r="AE79" s="285"/>
      <c r="AF79" s="285"/>
      <c r="AG79" s="285"/>
      <c r="AH79" s="285"/>
      <c r="AI79" s="285"/>
      <c r="AJ79" s="76"/>
      <c r="AK79" s="292"/>
      <c r="AL79" s="294"/>
      <c r="AM79" s="229"/>
      <c r="AN79" s="232"/>
      <c r="AO79" s="233"/>
      <c r="AP79" s="238" t="s">
        <v>162</v>
      </c>
      <c r="AQ79" s="239"/>
      <c r="AR79" s="236"/>
      <c r="AS79" s="237"/>
      <c r="AT79" s="285"/>
      <c r="AU79" s="285"/>
      <c r="AV79" s="285"/>
      <c r="AW79" s="285"/>
      <c r="AX79" s="285"/>
      <c r="AY79" s="76"/>
      <c r="AZ79" s="292"/>
      <c r="BA79" s="294"/>
      <c r="BB79" s="229"/>
      <c r="BC79" s="232"/>
      <c r="BD79" s="233"/>
      <c r="BE79" s="238" t="s">
        <v>162</v>
      </c>
      <c r="BF79" s="239"/>
      <c r="BG79" s="236"/>
      <c r="BH79" s="237"/>
    </row>
    <row r="80" spans="1:60" ht="18.75" customHeight="1">
      <c r="A80" s="220" t="s">
        <v>9</v>
      </c>
      <c r="B80" s="220"/>
      <c r="C80" s="220"/>
      <c r="D80" s="220"/>
      <c r="E80" s="220"/>
      <c r="F80" s="77">
        <v>19</v>
      </c>
      <c r="G80" s="78">
        <v>12</v>
      </c>
      <c r="H80" s="79">
        <v>7</v>
      </c>
      <c r="I80" s="81" t="e">
        <f>ROUNDDOWN(J80/12,-3)</f>
        <v>#DIV/0!</v>
      </c>
      <c r="J80" s="221" t="e">
        <f t="shared" ref="J80:J91" si="24">ROUNDDOWN($O$72-$O$73/$F$18*$F$17+$O$73/$F$18*F80,-3)</f>
        <v>#DIV/0!</v>
      </c>
      <c r="K80" s="222"/>
      <c r="L80" s="223">
        <f t="shared" ref="L80:L91" si="25">ROUNDDOWN($O$73/$F$18*G80,-3)</f>
        <v>459000</v>
      </c>
      <c r="M80" s="224"/>
      <c r="N80" s="225" t="e">
        <f t="shared" ref="N80:N90" si="26">ROUNDDOWN((J80-ROUNDDOWN(L80*H80/G80,-3))*0.125,-3)</f>
        <v>#DIV/0!</v>
      </c>
      <c r="O80" s="226"/>
      <c r="P80" s="220" t="s">
        <v>9</v>
      </c>
      <c r="Q80" s="220"/>
      <c r="R80" s="220"/>
      <c r="S80" s="220"/>
      <c r="T80" s="220"/>
      <c r="U80" s="77">
        <v>19</v>
      </c>
      <c r="V80" s="78">
        <v>12</v>
      </c>
      <c r="W80" s="79">
        <v>7</v>
      </c>
      <c r="X80" s="81" t="e">
        <f>ROUNDDOWN(Y80/12,-3)</f>
        <v>#DIV/0!</v>
      </c>
      <c r="Y80" s="221" t="e">
        <f t="shared" ref="Y80:Y91" si="27">ROUNDDOWN($AD$72-$AD$73/$U$18*$U$17+$AD$73/$U$18*U80,-3)</f>
        <v>#DIV/0!</v>
      </c>
      <c r="Z80" s="222"/>
      <c r="AA80" s="223">
        <f t="shared" ref="AA80:AA91" si="28">ROUNDDOWN($AD$73/$U$18*V80,-3)</f>
        <v>387000</v>
      </c>
      <c r="AB80" s="224"/>
      <c r="AC80" s="225" t="e">
        <f t="shared" ref="AC80:AC91" si="29">ROUNDDOWN((Y80-ROUNDDOWN(AA80*W80/V80,-3))*0.125,-3)</f>
        <v>#DIV/0!</v>
      </c>
      <c r="AD80" s="226"/>
      <c r="AE80" s="220" t="s">
        <v>9</v>
      </c>
      <c r="AF80" s="220"/>
      <c r="AG80" s="220"/>
      <c r="AH80" s="220"/>
      <c r="AI80" s="220"/>
      <c r="AJ80" s="77">
        <v>19</v>
      </c>
      <c r="AK80" s="78">
        <v>12</v>
      </c>
      <c r="AL80" s="79">
        <v>7</v>
      </c>
      <c r="AM80" s="81" t="e">
        <f>ROUNDDOWN(AN80/12,-3)</f>
        <v>#DIV/0!</v>
      </c>
      <c r="AN80" s="221" t="e">
        <f t="shared" ref="AN80:AN91" si="30">ROUNDDOWN($AS$72-$AS$73/$AJ$18*$AJ$17+$AS$73/$AJ$18*AJ80,-3)</f>
        <v>#DIV/0!</v>
      </c>
      <c r="AO80" s="222"/>
      <c r="AP80" s="223">
        <f t="shared" ref="AP80:AP91" si="31">ROUNDDOWN($AS$73/$AJ$18*AK80,-3)</f>
        <v>387000</v>
      </c>
      <c r="AQ80" s="224"/>
      <c r="AR80" s="225" t="e">
        <f t="shared" ref="AR80:AR91" si="32">ROUNDDOWN((AN80-ROUNDDOWN(AP80*AL80/AK80,-3))*0.125,-3)</f>
        <v>#DIV/0!</v>
      </c>
      <c r="AS80" s="226"/>
      <c r="AT80" s="220" t="s">
        <v>9</v>
      </c>
      <c r="AU80" s="220"/>
      <c r="AV80" s="220"/>
      <c r="AW80" s="220"/>
      <c r="AX80" s="220"/>
      <c r="AY80" s="77">
        <v>19</v>
      </c>
      <c r="AZ80" s="78">
        <v>12</v>
      </c>
      <c r="BA80" s="79">
        <v>7</v>
      </c>
      <c r="BB80" s="81" t="e">
        <f>ROUNDDOWN(BC80/12,-3)</f>
        <v>#DIV/0!</v>
      </c>
      <c r="BC80" s="221" t="e">
        <f t="shared" ref="BC80:BC91" si="33">ROUNDDOWN($BH$72-$BH$73/$AY$18*$AY$17+$BH$73/$AY$18*AY80,-3)</f>
        <v>#DIV/0!</v>
      </c>
      <c r="BD80" s="222"/>
      <c r="BE80" s="223">
        <f t="shared" ref="BE80:BE91" si="34">ROUNDDOWN($BH$73/$AY$18*AZ80,-3)</f>
        <v>386000</v>
      </c>
      <c r="BF80" s="224"/>
      <c r="BG80" s="225" t="e">
        <f t="shared" ref="BG80:BG91" si="35">ROUNDDOWN((BC80-ROUNDDOWN(BE80*BA80/AZ80,-3))*0.125,-3)</f>
        <v>#DIV/0!</v>
      </c>
      <c r="BH80" s="226"/>
    </row>
    <row r="81" spans="1:60" ht="18.75" customHeight="1">
      <c r="A81" s="220" t="s">
        <v>139</v>
      </c>
      <c r="B81" s="220"/>
      <c r="C81" s="220"/>
      <c r="D81" s="220"/>
      <c r="E81" s="220"/>
      <c r="F81" s="77">
        <v>18</v>
      </c>
      <c r="G81" s="78">
        <v>12</v>
      </c>
      <c r="H81" s="79">
        <v>6</v>
      </c>
      <c r="I81" s="81" t="e">
        <f t="shared" ref="I81:I91" si="36">ROUNDDOWN(J81/12,-3)</f>
        <v>#DIV/0!</v>
      </c>
      <c r="J81" s="221" t="e">
        <f t="shared" si="24"/>
        <v>#DIV/0!</v>
      </c>
      <c r="K81" s="222"/>
      <c r="L81" s="223">
        <f t="shared" si="25"/>
        <v>459000</v>
      </c>
      <c r="M81" s="224"/>
      <c r="N81" s="225" t="e">
        <f t="shared" si="26"/>
        <v>#DIV/0!</v>
      </c>
      <c r="O81" s="226"/>
      <c r="P81" s="220" t="s">
        <v>139</v>
      </c>
      <c r="Q81" s="220"/>
      <c r="R81" s="220"/>
      <c r="S81" s="220"/>
      <c r="T81" s="220"/>
      <c r="U81" s="77">
        <v>18</v>
      </c>
      <c r="V81" s="78">
        <v>12</v>
      </c>
      <c r="W81" s="79">
        <v>6</v>
      </c>
      <c r="X81" s="81" t="e">
        <f t="shared" ref="X81:X91" si="37">ROUNDDOWN(Y81/12,-3)</f>
        <v>#DIV/0!</v>
      </c>
      <c r="Y81" s="221" t="e">
        <f t="shared" si="27"/>
        <v>#DIV/0!</v>
      </c>
      <c r="Z81" s="222"/>
      <c r="AA81" s="223">
        <f t="shared" si="28"/>
        <v>387000</v>
      </c>
      <c r="AB81" s="224"/>
      <c r="AC81" s="225" t="e">
        <f t="shared" si="29"/>
        <v>#DIV/0!</v>
      </c>
      <c r="AD81" s="226"/>
      <c r="AE81" s="220" t="s">
        <v>139</v>
      </c>
      <c r="AF81" s="220"/>
      <c r="AG81" s="220"/>
      <c r="AH81" s="220"/>
      <c r="AI81" s="220"/>
      <c r="AJ81" s="77">
        <v>18</v>
      </c>
      <c r="AK81" s="78">
        <v>12</v>
      </c>
      <c r="AL81" s="79">
        <v>6</v>
      </c>
      <c r="AM81" s="81" t="e">
        <f t="shared" ref="AM81:AM91" si="38">ROUNDDOWN(AN81/12,-3)</f>
        <v>#DIV/0!</v>
      </c>
      <c r="AN81" s="221" t="e">
        <f t="shared" si="30"/>
        <v>#DIV/0!</v>
      </c>
      <c r="AO81" s="222"/>
      <c r="AP81" s="223">
        <f t="shared" si="31"/>
        <v>387000</v>
      </c>
      <c r="AQ81" s="224"/>
      <c r="AR81" s="225" t="e">
        <f t="shared" si="32"/>
        <v>#DIV/0!</v>
      </c>
      <c r="AS81" s="226"/>
      <c r="AT81" s="220" t="s">
        <v>139</v>
      </c>
      <c r="AU81" s="220"/>
      <c r="AV81" s="220"/>
      <c r="AW81" s="220"/>
      <c r="AX81" s="220"/>
      <c r="AY81" s="77">
        <v>18</v>
      </c>
      <c r="AZ81" s="78">
        <v>12</v>
      </c>
      <c r="BA81" s="79">
        <v>6</v>
      </c>
      <c r="BB81" s="81" t="e">
        <f t="shared" ref="BB81:BB91" si="39">ROUNDDOWN(BC81/12,-3)</f>
        <v>#DIV/0!</v>
      </c>
      <c r="BC81" s="221" t="e">
        <f t="shared" si="33"/>
        <v>#DIV/0!</v>
      </c>
      <c r="BD81" s="222"/>
      <c r="BE81" s="223">
        <f t="shared" si="34"/>
        <v>386000</v>
      </c>
      <c r="BF81" s="224"/>
      <c r="BG81" s="225" t="e">
        <f t="shared" si="35"/>
        <v>#DIV/0!</v>
      </c>
      <c r="BH81" s="226"/>
    </row>
    <row r="82" spans="1:60" ht="18.75" customHeight="1">
      <c r="A82" s="220" t="s">
        <v>136</v>
      </c>
      <c r="B82" s="220"/>
      <c r="C82" s="220"/>
      <c r="D82" s="220"/>
      <c r="E82" s="220"/>
      <c r="F82" s="77">
        <v>17</v>
      </c>
      <c r="G82" s="78">
        <v>11</v>
      </c>
      <c r="H82" s="79">
        <v>6</v>
      </c>
      <c r="I82" s="81" t="e">
        <f t="shared" si="36"/>
        <v>#DIV/0!</v>
      </c>
      <c r="J82" s="221" t="e">
        <f t="shared" si="24"/>
        <v>#DIV/0!</v>
      </c>
      <c r="K82" s="222"/>
      <c r="L82" s="223">
        <f t="shared" si="25"/>
        <v>420000</v>
      </c>
      <c r="M82" s="224"/>
      <c r="N82" s="225" t="e">
        <f t="shared" si="26"/>
        <v>#DIV/0!</v>
      </c>
      <c r="O82" s="226"/>
      <c r="P82" s="220" t="s">
        <v>136</v>
      </c>
      <c r="Q82" s="220"/>
      <c r="R82" s="220"/>
      <c r="S82" s="220"/>
      <c r="T82" s="220"/>
      <c r="U82" s="77">
        <v>17</v>
      </c>
      <c r="V82" s="78">
        <v>11</v>
      </c>
      <c r="W82" s="79">
        <v>6</v>
      </c>
      <c r="X82" s="81" t="e">
        <f t="shared" si="37"/>
        <v>#DIV/0!</v>
      </c>
      <c r="Y82" s="221" t="e">
        <f t="shared" si="27"/>
        <v>#DIV/0!</v>
      </c>
      <c r="Z82" s="222"/>
      <c r="AA82" s="223">
        <f t="shared" si="28"/>
        <v>354000</v>
      </c>
      <c r="AB82" s="224"/>
      <c r="AC82" s="225" t="e">
        <f t="shared" si="29"/>
        <v>#DIV/0!</v>
      </c>
      <c r="AD82" s="226"/>
      <c r="AE82" s="220" t="s">
        <v>136</v>
      </c>
      <c r="AF82" s="220"/>
      <c r="AG82" s="220"/>
      <c r="AH82" s="220"/>
      <c r="AI82" s="220"/>
      <c r="AJ82" s="77">
        <v>17</v>
      </c>
      <c r="AK82" s="78">
        <v>11</v>
      </c>
      <c r="AL82" s="79">
        <v>6</v>
      </c>
      <c r="AM82" s="81" t="e">
        <f t="shared" si="38"/>
        <v>#DIV/0!</v>
      </c>
      <c r="AN82" s="221" t="e">
        <f t="shared" si="30"/>
        <v>#DIV/0!</v>
      </c>
      <c r="AO82" s="222"/>
      <c r="AP82" s="223">
        <f t="shared" si="31"/>
        <v>354000</v>
      </c>
      <c r="AQ82" s="224"/>
      <c r="AR82" s="225" t="e">
        <f t="shared" si="32"/>
        <v>#DIV/0!</v>
      </c>
      <c r="AS82" s="226"/>
      <c r="AT82" s="220" t="s">
        <v>136</v>
      </c>
      <c r="AU82" s="220"/>
      <c r="AV82" s="220"/>
      <c r="AW82" s="220"/>
      <c r="AX82" s="220"/>
      <c r="AY82" s="77">
        <v>17</v>
      </c>
      <c r="AZ82" s="78">
        <v>11</v>
      </c>
      <c r="BA82" s="79">
        <v>6</v>
      </c>
      <c r="BB82" s="81" t="e">
        <f t="shared" si="39"/>
        <v>#DIV/0!</v>
      </c>
      <c r="BC82" s="221" t="e">
        <f t="shared" si="33"/>
        <v>#DIV/0!</v>
      </c>
      <c r="BD82" s="222"/>
      <c r="BE82" s="223">
        <f t="shared" si="34"/>
        <v>354000</v>
      </c>
      <c r="BF82" s="224"/>
      <c r="BG82" s="225" t="e">
        <f t="shared" si="35"/>
        <v>#DIV/0!</v>
      </c>
      <c r="BH82" s="226"/>
    </row>
    <row r="83" spans="1:60" ht="18.75" customHeight="1">
      <c r="A83" s="220" t="s">
        <v>137</v>
      </c>
      <c r="B83" s="220"/>
      <c r="C83" s="220"/>
      <c r="D83" s="220"/>
      <c r="E83" s="220"/>
      <c r="F83" s="77">
        <v>16</v>
      </c>
      <c r="G83" s="78">
        <v>10</v>
      </c>
      <c r="H83" s="79">
        <v>6</v>
      </c>
      <c r="I83" s="81" t="e">
        <f t="shared" si="36"/>
        <v>#DIV/0!</v>
      </c>
      <c r="J83" s="221" t="e">
        <f t="shared" si="24"/>
        <v>#DIV/0!</v>
      </c>
      <c r="K83" s="222"/>
      <c r="L83" s="223">
        <f t="shared" si="25"/>
        <v>382000</v>
      </c>
      <c r="M83" s="224"/>
      <c r="N83" s="225" t="e">
        <f t="shared" si="26"/>
        <v>#DIV/0!</v>
      </c>
      <c r="O83" s="226"/>
      <c r="P83" s="220" t="s">
        <v>137</v>
      </c>
      <c r="Q83" s="220"/>
      <c r="R83" s="220"/>
      <c r="S83" s="220"/>
      <c r="T83" s="220"/>
      <c r="U83" s="77">
        <v>16</v>
      </c>
      <c r="V83" s="78">
        <v>10</v>
      </c>
      <c r="W83" s="79">
        <v>6</v>
      </c>
      <c r="X83" s="81" t="e">
        <f t="shared" si="37"/>
        <v>#DIV/0!</v>
      </c>
      <c r="Y83" s="221" t="e">
        <f t="shared" si="27"/>
        <v>#DIV/0!</v>
      </c>
      <c r="Z83" s="222"/>
      <c r="AA83" s="223">
        <f t="shared" si="28"/>
        <v>322000</v>
      </c>
      <c r="AB83" s="224"/>
      <c r="AC83" s="225" t="e">
        <f t="shared" si="29"/>
        <v>#DIV/0!</v>
      </c>
      <c r="AD83" s="226"/>
      <c r="AE83" s="220" t="s">
        <v>137</v>
      </c>
      <c r="AF83" s="220"/>
      <c r="AG83" s="220"/>
      <c r="AH83" s="220"/>
      <c r="AI83" s="220"/>
      <c r="AJ83" s="77">
        <v>16</v>
      </c>
      <c r="AK83" s="78">
        <v>10</v>
      </c>
      <c r="AL83" s="79">
        <v>6</v>
      </c>
      <c r="AM83" s="81" t="e">
        <f t="shared" si="38"/>
        <v>#DIV/0!</v>
      </c>
      <c r="AN83" s="221" t="e">
        <f t="shared" si="30"/>
        <v>#DIV/0!</v>
      </c>
      <c r="AO83" s="222"/>
      <c r="AP83" s="223">
        <f t="shared" si="31"/>
        <v>322000</v>
      </c>
      <c r="AQ83" s="224"/>
      <c r="AR83" s="225" t="e">
        <f t="shared" si="32"/>
        <v>#DIV/0!</v>
      </c>
      <c r="AS83" s="226"/>
      <c r="AT83" s="220" t="s">
        <v>137</v>
      </c>
      <c r="AU83" s="220"/>
      <c r="AV83" s="220"/>
      <c r="AW83" s="220"/>
      <c r="AX83" s="220"/>
      <c r="AY83" s="77">
        <v>16</v>
      </c>
      <c r="AZ83" s="78">
        <v>10</v>
      </c>
      <c r="BA83" s="79">
        <v>6</v>
      </c>
      <c r="BB83" s="81" t="e">
        <f t="shared" si="39"/>
        <v>#DIV/0!</v>
      </c>
      <c r="BC83" s="221" t="e">
        <f t="shared" si="33"/>
        <v>#DIV/0!</v>
      </c>
      <c r="BD83" s="222"/>
      <c r="BE83" s="223">
        <f t="shared" si="34"/>
        <v>322000</v>
      </c>
      <c r="BF83" s="224"/>
      <c r="BG83" s="225" t="e">
        <f t="shared" si="35"/>
        <v>#DIV/0!</v>
      </c>
      <c r="BH83" s="226"/>
    </row>
    <row r="84" spans="1:60" ht="18.75" customHeight="1">
      <c r="A84" s="220" t="s">
        <v>138</v>
      </c>
      <c r="B84" s="220"/>
      <c r="C84" s="220"/>
      <c r="D84" s="220"/>
      <c r="E84" s="220"/>
      <c r="F84" s="77">
        <v>15</v>
      </c>
      <c r="G84" s="78">
        <v>9</v>
      </c>
      <c r="H84" s="79">
        <v>6</v>
      </c>
      <c r="I84" s="81" t="e">
        <f t="shared" si="36"/>
        <v>#DIV/0!</v>
      </c>
      <c r="J84" s="221" t="e">
        <f t="shared" si="24"/>
        <v>#DIV/0!</v>
      </c>
      <c r="K84" s="222"/>
      <c r="L84" s="223">
        <f t="shared" si="25"/>
        <v>344000</v>
      </c>
      <c r="M84" s="224"/>
      <c r="N84" s="225" t="e">
        <f t="shared" si="26"/>
        <v>#DIV/0!</v>
      </c>
      <c r="O84" s="226"/>
      <c r="P84" s="220" t="s">
        <v>138</v>
      </c>
      <c r="Q84" s="220"/>
      <c r="R84" s="220"/>
      <c r="S84" s="220"/>
      <c r="T84" s="220"/>
      <c r="U84" s="77">
        <v>15</v>
      </c>
      <c r="V84" s="78">
        <v>9</v>
      </c>
      <c r="W84" s="79">
        <v>6</v>
      </c>
      <c r="X84" s="81" t="e">
        <f t="shared" si="37"/>
        <v>#DIV/0!</v>
      </c>
      <c r="Y84" s="221" t="e">
        <f t="shared" si="27"/>
        <v>#DIV/0!</v>
      </c>
      <c r="Z84" s="222"/>
      <c r="AA84" s="223">
        <f t="shared" si="28"/>
        <v>290000</v>
      </c>
      <c r="AB84" s="224"/>
      <c r="AC84" s="225" t="e">
        <f t="shared" si="29"/>
        <v>#DIV/0!</v>
      </c>
      <c r="AD84" s="226"/>
      <c r="AE84" s="220" t="s">
        <v>138</v>
      </c>
      <c r="AF84" s="220"/>
      <c r="AG84" s="220"/>
      <c r="AH84" s="220"/>
      <c r="AI84" s="220"/>
      <c r="AJ84" s="77">
        <v>15</v>
      </c>
      <c r="AK84" s="78">
        <v>9</v>
      </c>
      <c r="AL84" s="79">
        <v>6</v>
      </c>
      <c r="AM84" s="81" t="e">
        <f t="shared" si="38"/>
        <v>#DIV/0!</v>
      </c>
      <c r="AN84" s="221" t="e">
        <f t="shared" si="30"/>
        <v>#DIV/0!</v>
      </c>
      <c r="AO84" s="222"/>
      <c r="AP84" s="223">
        <f t="shared" si="31"/>
        <v>290000</v>
      </c>
      <c r="AQ84" s="224"/>
      <c r="AR84" s="225" t="e">
        <f t="shared" si="32"/>
        <v>#DIV/0!</v>
      </c>
      <c r="AS84" s="226"/>
      <c r="AT84" s="220" t="s">
        <v>138</v>
      </c>
      <c r="AU84" s="220"/>
      <c r="AV84" s="220"/>
      <c r="AW84" s="220"/>
      <c r="AX84" s="220"/>
      <c r="AY84" s="77">
        <v>15</v>
      </c>
      <c r="AZ84" s="78">
        <v>9</v>
      </c>
      <c r="BA84" s="79">
        <v>6</v>
      </c>
      <c r="BB84" s="81" t="e">
        <f t="shared" si="39"/>
        <v>#DIV/0!</v>
      </c>
      <c r="BC84" s="221" t="e">
        <f t="shared" si="33"/>
        <v>#DIV/0!</v>
      </c>
      <c r="BD84" s="222"/>
      <c r="BE84" s="223">
        <f t="shared" si="34"/>
        <v>289000</v>
      </c>
      <c r="BF84" s="224"/>
      <c r="BG84" s="225" t="e">
        <f t="shared" si="35"/>
        <v>#DIV/0!</v>
      </c>
      <c r="BH84" s="226"/>
    </row>
    <row r="85" spans="1:60" ht="18.75" customHeight="1">
      <c r="A85" s="220" t="s">
        <v>140</v>
      </c>
      <c r="B85" s="220"/>
      <c r="C85" s="220"/>
      <c r="D85" s="220"/>
      <c r="E85" s="220"/>
      <c r="F85" s="77">
        <v>14</v>
      </c>
      <c r="G85" s="78">
        <v>8</v>
      </c>
      <c r="H85" s="79">
        <v>6</v>
      </c>
      <c r="I85" s="81" t="e">
        <f t="shared" si="36"/>
        <v>#DIV/0!</v>
      </c>
      <c r="J85" s="221" t="e">
        <f t="shared" si="24"/>
        <v>#DIV/0!</v>
      </c>
      <c r="K85" s="222"/>
      <c r="L85" s="223">
        <f t="shared" si="25"/>
        <v>306000</v>
      </c>
      <c r="M85" s="224"/>
      <c r="N85" s="225" t="e">
        <f t="shared" si="26"/>
        <v>#DIV/0!</v>
      </c>
      <c r="O85" s="226"/>
      <c r="P85" s="220" t="s">
        <v>140</v>
      </c>
      <c r="Q85" s="220"/>
      <c r="R85" s="220"/>
      <c r="S85" s="220"/>
      <c r="T85" s="220"/>
      <c r="U85" s="77">
        <v>14</v>
      </c>
      <c r="V85" s="78">
        <v>8</v>
      </c>
      <c r="W85" s="79">
        <v>6</v>
      </c>
      <c r="X85" s="81" t="e">
        <f t="shared" si="37"/>
        <v>#DIV/0!</v>
      </c>
      <c r="Y85" s="221" t="e">
        <f t="shared" si="27"/>
        <v>#DIV/0!</v>
      </c>
      <c r="Z85" s="222"/>
      <c r="AA85" s="223">
        <f t="shared" si="28"/>
        <v>258000</v>
      </c>
      <c r="AB85" s="224"/>
      <c r="AC85" s="225" t="e">
        <f t="shared" si="29"/>
        <v>#DIV/0!</v>
      </c>
      <c r="AD85" s="226"/>
      <c r="AE85" s="220" t="s">
        <v>140</v>
      </c>
      <c r="AF85" s="220"/>
      <c r="AG85" s="220"/>
      <c r="AH85" s="220"/>
      <c r="AI85" s="220"/>
      <c r="AJ85" s="77">
        <v>14</v>
      </c>
      <c r="AK85" s="78">
        <v>8</v>
      </c>
      <c r="AL85" s="79">
        <v>6</v>
      </c>
      <c r="AM85" s="81" t="e">
        <f t="shared" si="38"/>
        <v>#DIV/0!</v>
      </c>
      <c r="AN85" s="221" t="e">
        <f t="shared" si="30"/>
        <v>#DIV/0!</v>
      </c>
      <c r="AO85" s="222"/>
      <c r="AP85" s="223">
        <f t="shared" si="31"/>
        <v>258000</v>
      </c>
      <c r="AQ85" s="224"/>
      <c r="AR85" s="225" t="e">
        <f t="shared" si="32"/>
        <v>#DIV/0!</v>
      </c>
      <c r="AS85" s="226"/>
      <c r="AT85" s="220" t="s">
        <v>140</v>
      </c>
      <c r="AU85" s="220"/>
      <c r="AV85" s="220"/>
      <c r="AW85" s="220"/>
      <c r="AX85" s="220"/>
      <c r="AY85" s="77">
        <v>14</v>
      </c>
      <c r="AZ85" s="78">
        <v>8</v>
      </c>
      <c r="BA85" s="79">
        <v>6</v>
      </c>
      <c r="BB85" s="81" t="e">
        <f t="shared" si="39"/>
        <v>#DIV/0!</v>
      </c>
      <c r="BC85" s="221" t="e">
        <f t="shared" si="33"/>
        <v>#DIV/0!</v>
      </c>
      <c r="BD85" s="222"/>
      <c r="BE85" s="223">
        <f t="shared" si="34"/>
        <v>257000</v>
      </c>
      <c r="BF85" s="224"/>
      <c r="BG85" s="225" t="e">
        <f t="shared" si="35"/>
        <v>#DIV/0!</v>
      </c>
      <c r="BH85" s="226"/>
    </row>
    <row r="86" spans="1:60" ht="18.75" customHeight="1">
      <c r="A86" s="220" t="s">
        <v>141</v>
      </c>
      <c r="B86" s="220"/>
      <c r="C86" s="220"/>
      <c r="D86" s="220"/>
      <c r="E86" s="220"/>
      <c r="F86" s="77">
        <v>13</v>
      </c>
      <c r="G86" s="78">
        <v>7</v>
      </c>
      <c r="H86" s="79">
        <v>6</v>
      </c>
      <c r="I86" s="81" t="e">
        <f t="shared" si="36"/>
        <v>#DIV/0!</v>
      </c>
      <c r="J86" s="221" t="e">
        <f t="shared" si="24"/>
        <v>#DIV/0!</v>
      </c>
      <c r="K86" s="222"/>
      <c r="L86" s="223">
        <f t="shared" si="25"/>
        <v>267000</v>
      </c>
      <c r="M86" s="224"/>
      <c r="N86" s="225" t="e">
        <f t="shared" si="26"/>
        <v>#DIV/0!</v>
      </c>
      <c r="O86" s="226"/>
      <c r="P86" s="220" t="s">
        <v>141</v>
      </c>
      <c r="Q86" s="220"/>
      <c r="R86" s="220"/>
      <c r="S86" s="220"/>
      <c r="T86" s="220"/>
      <c r="U86" s="77">
        <v>13</v>
      </c>
      <c r="V86" s="78">
        <v>7</v>
      </c>
      <c r="W86" s="79">
        <v>6</v>
      </c>
      <c r="X86" s="81" t="e">
        <f t="shared" si="37"/>
        <v>#DIV/0!</v>
      </c>
      <c r="Y86" s="221" t="e">
        <f t="shared" si="27"/>
        <v>#DIV/0!</v>
      </c>
      <c r="Z86" s="222"/>
      <c r="AA86" s="223">
        <f t="shared" si="28"/>
        <v>225000</v>
      </c>
      <c r="AB86" s="224"/>
      <c r="AC86" s="225" t="e">
        <f t="shared" si="29"/>
        <v>#DIV/0!</v>
      </c>
      <c r="AD86" s="226"/>
      <c r="AE86" s="220" t="s">
        <v>141</v>
      </c>
      <c r="AF86" s="220"/>
      <c r="AG86" s="220"/>
      <c r="AH86" s="220"/>
      <c r="AI86" s="220"/>
      <c r="AJ86" s="77">
        <v>13</v>
      </c>
      <c r="AK86" s="78">
        <v>7</v>
      </c>
      <c r="AL86" s="79">
        <v>6</v>
      </c>
      <c r="AM86" s="81" t="e">
        <f t="shared" si="38"/>
        <v>#DIV/0!</v>
      </c>
      <c r="AN86" s="221" t="e">
        <f t="shared" si="30"/>
        <v>#DIV/0!</v>
      </c>
      <c r="AO86" s="222"/>
      <c r="AP86" s="223">
        <f t="shared" si="31"/>
        <v>225000</v>
      </c>
      <c r="AQ86" s="224"/>
      <c r="AR86" s="225" t="e">
        <f t="shared" si="32"/>
        <v>#DIV/0!</v>
      </c>
      <c r="AS86" s="226"/>
      <c r="AT86" s="220" t="s">
        <v>141</v>
      </c>
      <c r="AU86" s="220"/>
      <c r="AV86" s="220"/>
      <c r="AW86" s="220"/>
      <c r="AX86" s="220"/>
      <c r="AY86" s="77">
        <v>13</v>
      </c>
      <c r="AZ86" s="78">
        <v>7</v>
      </c>
      <c r="BA86" s="79">
        <v>6</v>
      </c>
      <c r="BB86" s="81" t="e">
        <f t="shared" si="39"/>
        <v>#DIV/0!</v>
      </c>
      <c r="BC86" s="221" t="e">
        <f t="shared" si="33"/>
        <v>#DIV/0!</v>
      </c>
      <c r="BD86" s="222"/>
      <c r="BE86" s="223">
        <f t="shared" si="34"/>
        <v>225000</v>
      </c>
      <c r="BF86" s="224"/>
      <c r="BG86" s="225" t="e">
        <f t="shared" si="35"/>
        <v>#DIV/0!</v>
      </c>
      <c r="BH86" s="226"/>
    </row>
    <row r="87" spans="1:60" ht="18.75" customHeight="1">
      <c r="A87" s="220" t="s">
        <v>142</v>
      </c>
      <c r="B87" s="220"/>
      <c r="C87" s="220"/>
      <c r="D87" s="220"/>
      <c r="E87" s="220"/>
      <c r="F87" s="77">
        <v>12</v>
      </c>
      <c r="G87" s="78">
        <v>6</v>
      </c>
      <c r="H87" s="79">
        <v>6</v>
      </c>
      <c r="I87" s="81" t="e">
        <f t="shared" si="36"/>
        <v>#DIV/0!</v>
      </c>
      <c r="J87" s="221" t="e">
        <f t="shared" si="24"/>
        <v>#DIV/0!</v>
      </c>
      <c r="K87" s="222"/>
      <c r="L87" s="223">
        <f t="shared" si="25"/>
        <v>229000</v>
      </c>
      <c r="M87" s="224"/>
      <c r="N87" s="225" t="e">
        <f t="shared" si="26"/>
        <v>#DIV/0!</v>
      </c>
      <c r="O87" s="226"/>
      <c r="P87" s="220" t="s">
        <v>142</v>
      </c>
      <c r="Q87" s="220"/>
      <c r="R87" s="220"/>
      <c r="S87" s="220"/>
      <c r="T87" s="220"/>
      <c r="U87" s="77">
        <v>12</v>
      </c>
      <c r="V87" s="78">
        <v>6</v>
      </c>
      <c r="W87" s="79">
        <v>6</v>
      </c>
      <c r="X87" s="81" t="e">
        <f t="shared" si="37"/>
        <v>#DIV/0!</v>
      </c>
      <c r="Y87" s="221" t="e">
        <f t="shared" si="27"/>
        <v>#DIV/0!</v>
      </c>
      <c r="Z87" s="222"/>
      <c r="AA87" s="223">
        <f t="shared" si="28"/>
        <v>193000</v>
      </c>
      <c r="AB87" s="224"/>
      <c r="AC87" s="225" t="e">
        <f t="shared" si="29"/>
        <v>#DIV/0!</v>
      </c>
      <c r="AD87" s="226"/>
      <c r="AE87" s="220" t="s">
        <v>142</v>
      </c>
      <c r="AF87" s="220"/>
      <c r="AG87" s="220"/>
      <c r="AH87" s="220"/>
      <c r="AI87" s="220"/>
      <c r="AJ87" s="77">
        <v>12</v>
      </c>
      <c r="AK87" s="78">
        <v>6</v>
      </c>
      <c r="AL87" s="79">
        <v>6</v>
      </c>
      <c r="AM87" s="81" t="e">
        <f t="shared" si="38"/>
        <v>#DIV/0!</v>
      </c>
      <c r="AN87" s="221" t="e">
        <f t="shared" si="30"/>
        <v>#DIV/0!</v>
      </c>
      <c r="AO87" s="222"/>
      <c r="AP87" s="223">
        <f t="shared" si="31"/>
        <v>193000</v>
      </c>
      <c r="AQ87" s="224"/>
      <c r="AR87" s="225" t="e">
        <f t="shared" si="32"/>
        <v>#DIV/0!</v>
      </c>
      <c r="AS87" s="226"/>
      <c r="AT87" s="220" t="s">
        <v>142</v>
      </c>
      <c r="AU87" s="220"/>
      <c r="AV87" s="220"/>
      <c r="AW87" s="220"/>
      <c r="AX87" s="220"/>
      <c r="AY87" s="77">
        <v>12</v>
      </c>
      <c r="AZ87" s="78">
        <v>6</v>
      </c>
      <c r="BA87" s="79">
        <v>6</v>
      </c>
      <c r="BB87" s="81" t="e">
        <f t="shared" si="39"/>
        <v>#DIV/0!</v>
      </c>
      <c r="BC87" s="221" t="e">
        <f t="shared" si="33"/>
        <v>#DIV/0!</v>
      </c>
      <c r="BD87" s="222"/>
      <c r="BE87" s="223">
        <f t="shared" si="34"/>
        <v>193000</v>
      </c>
      <c r="BF87" s="224"/>
      <c r="BG87" s="225" t="e">
        <f t="shared" si="35"/>
        <v>#DIV/0!</v>
      </c>
      <c r="BH87" s="226"/>
    </row>
    <row r="88" spans="1:60" ht="18.75" customHeight="1">
      <c r="A88" s="220" t="s">
        <v>143</v>
      </c>
      <c r="B88" s="220"/>
      <c r="C88" s="220"/>
      <c r="D88" s="220"/>
      <c r="E88" s="220"/>
      <c r="F88" s="77">
        <v>11</v>
      </c>
      <c r="G88" s="78">
        <v>5</v>
      </c>
      <c r="H88" s="79">
        <v>6</v>
      </c>
      <c r="I88" s="81" t="e">
        <f t="shared" si="36"/>
        <v>#DIV/0!</v>
      </c>
      <c r="J88" s="221" t="e">
        <f t="shared" si="24"/>
        <v>#DIV/0!</v>
      </c>
      <c r="K88" s="222"/>
      <c r="L88" s="223">
        <f t="shared" si="25"/>
        <v>191000</v>
      </c>
      <c r="M88" s="224"/>
      <c r="N88" s="225" t="e">
        <f t="shared" si="26"/>
        <v>#DIV/0!</v>
      </c>
      <c r="O88" s="226"/>
      <c r="P88" s="220" t="s">
        <v>143</v>
      </c>
      <c r="Q88" s="220"/>
      <c r="R88" s="220"/>
      <c r="S88" s="220"/>
      <c r="T88" s="220"/>
      <c r="U88" s="77">
        <v>11</v>
      </c>
      <c r="V88" s="78">
        <v>5</v>
      </c>
      <c r="W88" s="79">
        <v>6</v>
      </c>
      <c r="X88" s="81" t="e">
        <f t="shared" si="37"/>
        <v>#DIV/0!</v>
      </c>
      <c r="Y88" s="221" t="e">
        <f t="shared" si="27"/>
        <v>#DIV/0!</v>
      </c>
      <c r="Z88" s="222"/>
      <c r="AA88" s="223">
        <f t="shared" si="28"/>
        <v>161000</v>
      </c>
      <c r="AB88" s="224"/>
      <c r="AC88" s="225" t="e">
        <f t="shared" si="29"/>
        <v>#DIV/0!</v>
      </c>
      <c r="AD88" s="226"/>
      <c r="AE88" s="220" t="s">
        <v>143</v>
      </c>
      <c r="AF88" s="220"/>
      <c r="AG88" s="220"/>
      <c r="AH88" s="220"/>
      <c r="AI88" s="220"/>
      <c r="AJ88" s="77">
        <v>11</v>
      </c>
      <c r="AK88" s="78">
        <v>5</v>
      </c>
      <c r="AL88" s="79">
        <v>6</v>
      </c>
      <c r="AM88" s="81" t="e">
        <f t="shared" si="38"/>
        <v>#DIV/0!</v>
      </c>
      <c r="AN88" s="221" t="e">
        <f t="shared" si="30"/>
        <v>#DIV/0!</v>
      </c>
      <c r="AO88" s="222"/>
      <c r="AP88" s="223">
        <f t="shared" si="31"/>
        <v>161000</v>
      </c>
      <c r="AQ88" s="224"/>
      <c r="AR88" s="225" t="e">
        <f t="shared" si="32"/>
        <v>#DIV/0!</v>
      </c>
      <c r="AS88" s="226"/>
      <c r="AT88" s="220" t="s">
        <v>143</v>
      </c>
      <c r="AU88" s="220"/>
      <c r="AV88" s="220"/>
      <c r="AW88" s="220"/>
      <c r="AX88" s="220"/>
      <c r="AY88" s="77">
        <v>11</v>
      </c>
      <c r="AZ88" s="78">
        <v>5</v>
      </c>
      <c r="BA88" s="79">
        <v>6</v>
      </c>
      <c r="BB88" s="81" t="e">
        <f t="shared" si="39"/>
        <v>#DIV/0!</v>
      </c>
      <c r="BC88" s="221" t="e">
        <f t="shared" si="33"/>
        <v>#DIV/0!</v>
      </c>
      <c r="BD88" s="222"/>
      <c r="BE88" s="223">
        <f t="shared" si="34"/>
        <v>161000</v>
      </c>
      <c r="BF88" s="224"/>
      <c r="BG88" s="225" t="e">
        <f t="shared" si="35"/>
        <v>#DIV/0!</v>
      </c>
      <c r="BH88" s="226"/>
    </row>
    <row r="89" spans="1:60" ht="18.75" customHeight="1">
      <c r="A89" s="220" t="s">
        <v>144</v>
      </c>
      <c r="B89" s="220"/>
      <c r="C89" s="220"/>
      <c r="D89" s="220"/>
      <c r="E89" s="220"/>
      <c r="F89" s="77">
        <v>10</v>
      </c>
      <c r="G89" s="78">
        <v>4</v>
      </c>
      <c r="H89" s="79">
        <v>6</v>
      </c>
      <c r="I89" s="81" t="e">
        <f t="shared" si="36"/>
        <v>#DIV/0!</v>
      </c>
      <c r="J89" s="221" t="e">
        <f t="shared" si="24"/>
        <v>#DIV/0!</v>
      </c>
      <c r="K89" s="222"/>
      <c r="L89" s="223">
        <f>ROUNDDOWN($O$73/$F$18*G89,-3)</f>
        <v>153000</v>
      </c>
      <c r="M89" s="224"/>
      <c r="N89" s="225" t="e">
        <f t="shared" si="26"/>
        <v>#DIV/0!</v>
      </c>
      <c r="O89" s="226"/>
      <c r="P89" s="220" t="s">
        <v>144</v>
      </c>
      <c r="Q89" s="220"/>
      <c r="R89" s="220"/>
      <c r="S89" s="220"/>
      <c r="T89" s="220"/>
      <c r="U89" s="77">
        <v>10</v>
      </c>
      <c r="V89" s="78">
        <v>4</v>
      </c>
      <c r="W89" s="79">
        <v>6</v>
      </c>
      <c r="X89" s="81" t="e">
        <f t="shared" si="37"/>
        <v>#DIV/0!</v>
      </c>
      <c r="Y89" s="221" t="e">
        <f t="shared" si="27"/>
        <v>#DIV/0!</v>
      </c>
      <c r="Z89" s="222"/>
      <c r="AA89" s="223">
        <f t="shared" si="28"/>
        <v>129000</v>
      </c>
      <c r="AB89" s="224"/>
      <c r="AC89" s="225" t="e">
        <f t="shared" si="29"/>
        <v>#DIV/0!</v>
      </c>
      <c r="AD89" s="226"/>
      <c r="AE89" s="220" t="s">
        <v>144</v>
      </c>
      <c r="AF89" s="220"/>
      <c r="AG89" s="220"/>
      <c r="AH89" s="220"/>
      <c r="AI89" s="220"/>
      <c r="AJ89" s="77">
        <v>10</v>
      </c>
      <c r="AK89" s="78">
        <v>4</v>
      </c>
      <c r="AL89" s="79">
        <v>6</v>
      </c>
      <c r="AM89" s="81" t="e">
        <f t="shared" si="38"/>
        <v>#DIV/0!</v>
      </c>
      <c r="AN89" s="221" t="e">
        <f t="shared" si="30"/>
        <v>#DIV/0!</v>
      </c>
      <c r="AO89" s="222"/>
      <c r="AP89" s="223">
        <f t="shared" si="31"/>
        <v>129000</v>
      </c>
      <c r="AQ89" s="224"/>
      <c r="AR89" s="225" t="e">
        <f t="shared" si="32"/>
        <v>#DIV/0!</v>
      </c>
      <c r="AS89" s="226"/>
      <c r="AT89" s="220" t="s">
        <v>144</v>
      </c>
      <c r="AU89" s="220"/>
      <c r="AV89" s="220"/>
      <c r="AW89" s="220"/>
      <c r="AX89" s="220"/>
      <c r="AY89" s="77">
        <v>10</v>
      </c>
      <c r="AZ89" s="78">
        <v>4</v>
      </c>
      <c r="BA89" s="79">
        <v>6</v>
      </c>
      <c r="BB89" s="81" t="e">
        <f t="shared" si="39"/>
        <v>#DIV/0!</v>
      </c>
      <c r="BC89" s="221" t="e">
        <f t="shared" si="33"/>
        <v>#DIV/0!</v>
      </c>
      <c r="BD89" s="222"/>
      <c r="BE89" s="223">
        <f t="shared" si="34"/>
        <v>128000</v>
      </c>
      <c r="BF89" s="224"/>
      <c r="BG89" s="225" t="e">
        <f t="shared" si="35"/>
        <v>#DIV/0!</v>
      </c>
      <c r="BH89" s="226"/>
    </row>
    <row r="90" spans="1:60" ht="18.75" customHeight="1">
      <c r="A90" s="220" t="s">
        <v>145</v>
      </c>
      <c r="B90" s="220"/>
      <c r="C90" s="220"/>
      <c r="D90" s="220"/>
      <c r="E90" s="220"/>
      <c r="F90" s="77">
        <v>9</v>
      </c>
      <c r="G90" s="78">
        <v>3</v>
      </c>
      <c r="H90" s="79">
        <v>6</v>
      </c>
      <c r="I90" s="81" t="e">
        <f t="shared" si="36"/>
        <v>#DIV/0!</v>
      </c>
      <c r="J90" s="221" t="e">
        <f t="shared" si="24"/>
        <v>#DIV/0!</v>
      </c>
      <c r="K90" s="222"/>
      <c r="L90" s="223">
        <f t="shared" si="25"/>
        <v>114000</v>
      </c>
      <c r="M90" s="224"/>
      <c r="N90" s="225" t="e">
        <f t="shared" si="26"/>
        <v>#DIV/0!</v>
      </c>
      <c r="O90" s="226"/>
      <c r="P90" s="220" t="s">
        <v>145</v>
      </c>
      <c r="Q90" s="220"/>
      <c r="R90" s="220"/>
      <c r="S90" s="220"/>
      <c r="T90" s="220"/>
      <c r="U90" s="77">
        <v>9</v>
      </c>
      <c r="V90" s="78">
        <v>3</v>
      </c>
      <c r="W90" s="79">
        <v>6</v>
      </c>
      <c r="X90" s="81" t="e">
        <f t="shared" si="37"/>
        <v>#DIV/0!</v>
      </c>
      <c r="Y90" s="221" t="e">
        <f t="shared" si="27"/>
        <v>#DIV/0!</v>
      </c>
      <c r="Z90" s="222"/>
      <c r="AA90" s="223">
        <f t="shared" si="28"/>
        <v>96000</v>
      </c>
      <c r="AB90" s="224"/>
      <c r="AC90" s="225" t="e">
        <f t="shared" si="29"/>
        <v>#DIV/0!</v>
      </c>
      <c r="AD90" s="226"/>
      <c r="AE90" s="220" t="s">
        <v>145</v>
      </c>
      <c r="AF90" s="220"/>
      <c r="AG90" s="220"/>
      <c r="AH90" s="220"/>
      <c r="AI90" s="220"/>
      <c r="AJ90" s="77">
        <v>9</v>
      </c>
      <c r="AK90" s="78">
        <v>3</v>
      </c>
      <c r="AL90" s="79">
        <v>6</v>
      </c>
      <c r="AM90" s="81" t="e">
        <f t="shared" si="38"/>
        <v>#DIV/0!</v>
      </c>
      <c r="AN90" s="221" t="e">
        <f t="shared" si="30"/>
        <v>#DIV/0!</v>
      </c>
      <c r="AO90" s="222"/>
      <c r="AP90" s="223">
        <f t="shared" si="31"/>
        <v>96000</v>
      </c>
      <c r="AQ90" s="224"/>
      <c r="AR90" s="225" t="e">
        <f t="shared" si="32"/>
        <v>#DIV/0!</v>
      </c>
      <c r="AS90" s="226"/>
      <c r="AT90" s="220" t="s">
        <v>145</v>
      </c>
      <c r="AU90" s="220"/>
      <c r="AV90" s="220"/>
      <c r="AW90" s="220"/>
      <c r="AX90" s="220"/>
      <c r="AY90" s="77">
        <v>9</v>
      </c>
      <c r="AZ90" s="78">
        <v>3</v>
      </c>
      <c r="BA90" s="79">
        <v>6</v>
      </c>
      <c r="BB90" s="81" t="e">
        <f t="shared" si="39"/>
        <v>#DIV/0!</v>
      </c>
      <c r="BC90" s="221" t="e">
        <f t="shared" si="33"/>
        <v>#DIV/0!</v>
      </c>
      <c r="BD90" s="222"/>
      <c r="BE90" s="223">
        <f t="shared" si="34"/>
        <v>96000</v>
      </c>
      <c r="BF90" s="224"/>
      <c r="BG90" s="225" t="e">
        <f t="shared" si="35"/>
        <v>#DIV/0!</v>
      </c>
      <c r="BH90" s="226"/>
    </row>
    <row r="91" spans="1:60" ht="18.75" customHeight="1">
      <c r="A91" s="220" t="s">
        <v>151</v>
      </c>
      <c r="B91" s="220"/>
      <c r="C91" s="220"/>
      <c r="D91" s="220"/>
      <c r="E91" s="220"/>
      <c r="F91" s="77">
        <v>8</v>
      </c>
      <c r="G91" s="78">
        <v>2</v>
      </c>
      <c r="H91" s="79">
        <v>6</v>
      </c>
      <c r="I91" s="81" t="e">
        <f t="shared" si="36"/>
        <v>#DIV/0!</v>
      </c>
      <c r="J91" s="221" t="e">
        <f t="shared" si="24"/>
        <v>#DIV/0!</v>
      </c>
      <c r="K91" s="222"/>
      <c r="L91" s="223">
        <f t="shared" si="25"/>
        <v>76000</v>
      </c>
      <c r="M91" s="224"/>
      <c r="N91" s="225" t="e">
        <f>ROUNDDOWN((J91-ROUNDDOWN(L91*H91/G91,-3))*0.125,-3)</f>
        <v>#DIV/0!</v>
      </c>
      <c r="O91" s="226"/>
      <c r="P91" s="220" t="s">
        <v>151</v>
      </c>
      <c r="Q91" s="220"/>
      <c r="R91" s="220"/>
      <c r="S91" s="220"/>
      <c r="T91" s="220"/>
      <c r="U91" s="77">
        <v>8</v>
      </c>
      <c r="V91" s="78">
        <v>2</v>
      </c>
      <c r="W91" s="79">
        <v>6</v>
      </c>
      <c r="X91" s="81" t="e">
        <f t="shared" si="37"/>
        <v>#DIV/0!</v>
      </c>
      <c r="Y91" s="221" t="e">
        <f t="shared" si="27"/>
        <v>#DIV/0!</v>
      </c>
      <c r="Z91" s="222"/>
      <c r="AA91" s="223">
        <f t="shared" si="28"/>
        <v>64000</v>
      </c>
      <c r="AB91" s="224"/>
      <c r="AC91" s="225" t="e">
        <f t="shared" si="29"/>
        <v>#DIV/0!</v>
      </c>
      <c r="AD91" s="226"/>
      <c r="AE91" s="220" t="s">
        <v>151</v>
      </c>
      <c r="AF91" s="220"/>
      <c r="AG91" s="220"/>
      <c r="AH91" s="220"/>
      <c r="AI91" s="220"/>
      <c r="AJ91" s="77">
        <v>8</v>
      </c>
      <c r="AK91" s="78">
        <v>2</v>
      </c>
      <c r="AL91" s="79">
        <v>6</v>
      </c>
      <c r="AM91" s="81" t="e">
        <f t="shared" si="38"/>
        <v>#DIV/0!</v>
      </c>
      <c r="AN91" s="221" t="e">
        <f t="shared" si="30"/>
        <v>#DIV/0!</v>
      </c>
      <c r="AO91" s="222"/>
      <c r="AP91" s="223">
        <f t="shared" si="31"/>
        <v>64000</v>
      </c>
      <c r="AQ91" s="224"/>
      <c r="AR91" s="225" t="e">
        <f t="shared" si="32"/>
        <v>#DIV/0!</v>
      </c>
      <c r="AS91" s="226"/>
      <c r="AT91" s="220" t="s">
        <v>151</v>
      </c>
      <c r="AU91" s="220"/>
      <c r="AV91" s="220"/>
      <c r="AW91" s="220"/>
      <c r="AX91" s="220"/>
      <c r="AY91" s="77">
        <v>8</v>
      </c>
      <c r="AZ91" s="78">
        <v>2</v>
      </c>
      <c r="BA91" s="79">
        <v>6</v>
      </c>
      <c r="BB91" s="81" t="e">
        <f t="shared" si="39"/>
        <v>#DIV/0!</v>
      </c>
      <c r="BC91" s="221" t="e">
        <f t="shared" si="33"/>
        <v>#DIV/0!</v>
      </c>
      <c r="BD91" s="222"/>
      <c r="BE91" s="223">
        <f t="shared" si="34"/>
        <v>64000</v>
      </c>
      <c r="BF91" s="224"/>
      <c r="BG91" s="225" t="e">
        <f t="shared" si="35"/>
        <v>#DIV/0!</v>
      </c>
      <c r="BH91" s="226"/>
    </row>
    <row r="93" spans="1:60">
      <c r="A93" t="s">
        <v>170</v>
      </c>
      <c r="P93" t="s">
        <v>170</v>
      </c>
      <c r="AE93" t="s">
        <v>170</v>
      </c>
      <c r="AT93" t="s">
        <v>170</v>
      </c>
    </row>
  </sheetData>
  <sheetProtection algorithmName="SHA-512" hashValue="VZqLxPwAGkdwU2r/1J9Dq+71dGQkGVmKkXI4slWJzHpAMHun1qQ7RApWThJPSh1JPCwt+Ry22k+dPRg2zchVPA==" saltValue="GhOoEUUSw0CKm0ahp4lFKQ==" spinCount="100000" sheet="1" selectLockedCells="1"/>
  <mergeCells count="793">
    <mergeCell ref="N66:N67"/>
    <mergeCell ref="O66:O67"/>
    <mergeCell ref="N27:O27"/>
    <mergeCell ref="A9:E9"/>
    <mergeCell ref="B10:E10"/>
    <mergeCell ref="B11:E11"/>
    <mergeCell ref="A12:E12"/>
    <mergeCell ref="A13:E13"/>
    <mergeCell ref="A16:E16"/>
    <mergeCell ref="F22:H22"/>
    <mergeCell ref="F23:H23"/>
    <mergeCell ref="F24:H24"/>
    <mergeCell ref="A27:E27"/>
    <mergeCell ref="F27:H27"/>
    <mergeCell ref="I27:J27"/>
    <mergeCell ref="K27:M27"/>
    <mergeCell ref="A28:E28"/>
    <mergeCell ref="F28:H28"/>
    <mergeCell ref="I28:J28"/>
    <mergeCell ref="K28:M28"/>
    <mergeCell ref="A29:E29"/>
    <mergeCell ref="F29:H29"/>
    <mergeCell ref="I29:J29"/>
    <mergeCell ref="K29:M29"/>
    <mergeCell ref="A4:C4"/>
    <mergeCell ref="D4:F4"/>
    <mergeCell ref="K4:L4"/>
    <mergeCell ref="A7:C8"/>
    <mergeCell ref="D7:E7"/>
    <mergeCell ref="D8:E8"/>
    <mergeCell ref="A20:E20"/>
    <mergeCell ref="A21:E21"/>
    <mergeCell ref="F16:H16"/>
    <mergeCell ref="A17:E17"/>
    <mergeCell ref="F17:H17"/>
    <mergeCell ref="B18:E18"/>
    <mergeCell ref="F18:H18"/>
    <mergeCell ref="B19:E19"/>
    <mergeCell ref="F19:H19"/>
    <mergeCell ref="G4:H4"/>
    <mergeCell ref="I4:J4"/>
    <mergeCell ref="A40:E41"/>
    <mergeCell ref="F40:G40"/>
    <mergeCell ref="H40:I40"/>
    <mergeCell ref="J40:K40"/>
    <mergeCell ref="L40:M40"/>
    <mergeCell ref="A30:E30"/>
    <mergeCell ref="F30:H30"/>
    <mergeCell ref="I30:J30"/>
    <mergeCell ref="K30:M30"/>
    <mergeCell ref="A31:E31"/>
    <mergeCell ref="F31:H31"/>
    <mergeCell ref="I31:J31"/>
    <mergeCell ref="K31:M31"/>
    <mergeCell ref="A42:E42"/>
    <mergeCell ref="A32:E32"/>
    <mergeCell ref="F32:H32"/>
    <mergeCell ref="A34:E34"/>
    <mergeCell ref="F35:H35"/>
    <mergeCell ref="F36:H36"/>
    <mergeCell ref="F37:H37"/>
    <mergeCell ref="C47:E47"/>
    <mergeCell ref="F47:M47"/>
    <mergeCell ref="A43:A51"/>
    <mergeCell ref="B48:E48"/>
    <mergeCell ref="F48:I48"/>
    <mergeCell ref="J48:M48"/>
    <mergeCell ref="C49:E49"/>
    <mergeCell ref="F49:I49"/>
    <mergeCell ref="J49:M49"/>
    <mergeCell ref="C45:E45"/>
    <mergeCell ref="F45:I45"/>
    <mergeCell ref="J45:K45"/>
    <mergeCell ref="L45:M45"/>
    <mergeCell ref="B46:E46"/>
    <mergeCell ref="F46:M46"/>
    <mergeCell ref="B50:E50"/>
    <mergeCell ref="F50:M50"/>
    <mergeCell ref="B51:E51"/>
    <mergeCell ref="F51:M51"/>
    <mergeCell ref="A52:A68"/>
    <mergeCell ref="B52:E52"/>
    <mergeCell ref="F52:M52"/>
    <mergeCell ref="B56:E56"/>
    <mergeCell ref="F56:M56"/>
    <mergeCell ref="B60:E60"/>
    <mergeCell ref="B43:E43"/>
    <mergeCell ref="B44:E44"/>
    <mergeCell ref="F44:I44"/>
    <mergeCell ref="J44:K44"/>
    <mergeCell ref="L44:M44"/>
    <mergeCell ref="B64:E64"/>
    <mergeCell ref="F64:M64"/>
    <mergeCell ref="B65:E65"/>
    <mergeCell ref="F65:M65"/>
    <mergeCell ref="B66:E66"/>
    <mergeCell ref="F66:M66"/>
    <mergeCell ref="F60:M60"/>
    <mergeCell ref="B61:E61"/>
    <mergeCell ref="F61:M61"/>
    <mergeCell ref="B62:E62"/>
    <mergeCell ref="F62:M62"/>
    <mergeCell ref="N52:N53"/>
    <mergeCell ref="O52:O53"/>
    <mergeCell ref="C53:E53"/>
    <mergeCell ref="F53:M53"/>
    <mergeCell ref="B54:E54"/>
    <mergeCell ref="F54:M54"/>
    <mergeCell ref="N54:N55"/>
    <mergeCell ref="O54:O55"/>
    <mergeCell ref="C55:E55"/>
    <mergeCell ref="F55:M55"/>
    <mergeCell ref="N56:N57"/>
    <mergeCell ref="O56:O57"/>
    <mergeCell ref="C57:E57"/>
    <mergeCell ref="F57:M57"/>
    <mergeCell ref="B58:E58"/>
    <mergeCell ref="F58:M58"/>
    <mergeCell ref="N58:N59"/>
    <mergeCell ref="O58:O59"/>
    <mergeCell ref="C59:E59"/>
    <mergeCell ref="F59:M59"/>
    <mergeCell ref="B63:E63"/>
    <mergeCell ref="F63:M63"/>
    <mergeCell ref="B68:E68"/>
    <mergeCell ref="F68:M68"/>
    <mergeCell ref="A69:A71"/>
    <mergeCell ref="B69:E69"/>
    <mergeCell ref="F69:M69"/>
    <mergeCell ref="B70:E70"/>
    <mergeCell ref="F70:M70"/>
    <mergeCell ref="B71:E71"/>
    <mergeCell ref="F71:M71"/>
    <mergeCell ref="F67:M67"/>
    <mergeCell ref="C67:E67"/>
    <mergeCell ref="A72:E73"/>
    <mergeCell ref="F72:M72"/>
    <mergeCell ref="F73:N73"/>
    <mergeCell ref="A77:E79"/>
    <mergeCell ref="F77:H77"/>
    <mergeCell ref="I77:O77"/>
    <mergeCell ref="G78:G79"/>
    <mergeCell ref="H78:H79"/>
    <mergeCell ref="I78:I79"/>
    <mergeCell ref="A74:N74"/>
    <mergeCell ref="A81:E81"/>
    <mergeCell ref="J81:K81"/>
    <mergeCell ref="L81:M81"/>
    <mergeCell ref="N81:O81"/>
    <mergeCell ref="A82:E82"/>
    <mergeCell ref="J82:K82"/>
    <mergeCell ref="L82:M82"/>
    <mergeCell ref="N82:O82"/>
    <mergeCell ref="J78:K79"/>
    <mergeCell ref="N78:O79"/>
    <mergeCell ref="L79:M79"/>
    <mergeCell ref="A80:E80"/>
    <mergeCell ref="J80:K80"/>
    <mergeCell ref="L80:M80"/>
    <mergeCell ref="N80:O80"/>
    <mergeCell ref="L85:M85"/>
    <mergeCell ref="N85:O85"/>
    <mergeCell ref="A86:E86"/>
    <mergeCell ref="J86:K86"/>
    <mergeCell ref="L86:M86"/>
    <mergeCell ref="N86:O86"/>
    <mergeCell ref="A83:E83"/>
    <mergeCell ref="J83:K83"/>
    <mergeCell ref="L83:M83"/>
    <mergeCell ref="N83:O83"/>
    <mergeCell ref="A84:E84"/>
    <mergeCell ref="J84:K84"/>
    <mergeCell ref="L84:M84"/>
    <mergeCell ref="N84:O84"/>
    <mergeCell ref="M1:O1"/>
    <mergeCell ref="A1:H2"/>
    <mergeCell ref="A91:E91"/>
    <mergeCell ref="J91:K91"/>
    <mergeCell ref="L91:M91"/>
    <mergeCell ref="N91:O91"/>
    <mergeCell ref="A89:E89"/>
    <mergeCell ref="J89:K89"/>
    <mergeCell ref="L89:M89"/>
    <mergeCell ref="N89:O89"/>
    <mergeCell ref="A90:E90"/>
    <mergeCell ref="J90:K90"/>
    <mergeCell ref="L90:M90"/>
    <mergeCell ref="N90:O90"/>
    <mergeCell ref="A87:E87"/>
    <mergeCell ref="J87:K87"/>
    <mergeCell ref="L87:M87"/>
    <mergeCell ref="N87:O87"/>
    <mergeCell ref="A88:E88"/>
    <mergeCell ref="J88:K88"/>
    <mergeCell ref="L88:M88"/>
    <mergeCell ref="N88:O88"/>
    <mergeCell ref="A85:E85"/>
    <mergeCell ref="J85:K85"/>
    <mergeCell ref="R67:T67"/>
    <mergeCell ref="U67:AB67"/>
    <mergeCell ref="AC66:AC67"/>
    <mergeCell ref="AD66:AD67"/>
    <mergeCell ref="P43:P51"/>
    <mergeCell ref="P91:T91"/>
    <mergeCell ref="Y91:Z91"/>
    <mergeCell ref="AA91:AB91"/>
    <mergeCell ref="AC91:AD91"/>
    <mergeCell ref="P89:T89"/>
    <mergeCell ref="Y89:Z89"/>
    <mergeCell ref="AA89:AB89"/>
    <mergeCell ref="AC89:AD89"/>
    <mergeCell ref="P90:T90"/>
    <mergeCell ref="Y90:Z90"/>
    <mergeCell ref="AA90:AB90"/>
    <mergeCell ref="AC90:AD90"/>
    <mergeCell ref="P87:T87"/>
    <mergeCell ref="Y87:Z87"/>
    <mergeCell ref="AA87:AB87"/>
    <mergeCell ref="AC87:AD87"/>
    <mergeCell ref="P88:T88"/>
    <mergeCell ref="Y88:Z88"/>
    <mergeCell ref="AA88:AB88"/>
    <mergeCell ref="AC88:AD88"/>
    <mergeCell ref="P85:T85"/>
    <mergeCell ref="Y85:Z85"/>
    <mergeCell ref="AA85:AB85"/>
    <mergeCell ref="AC85:AD85"/>
    <mergeCell ref="P86:T86"/>
    <mergeCell ref="Y86:Z86"/>
    <mergeCell ref="AA86:AB86"/>
    <mergeCell ref="AC86:AD86"/>
    <mergeCell ref="P83:T83"/>
    <mergeCell ref="Y83:Z83"/>
    <mergeCell ref="AA83:AB83"/>
    <mergeCell ref="AC83:AD83"/>
    <mergeCell ref="P84:T84"/>
    <mergeCell ref="Y84:Z84"/>
    <mergeCell ref="AA84:AB84"/>
    <mergeCell ref="AC84:AD84"/>
    <mergeCell ref="P81:T81"/>
    <mergeCell ref="Y81:Z81"/>
    <mergeCell ref="AA81:AB81"/>
    <mergeCell ref="AC81:AD81"/>
    <mergeCell ref="P82:T82"/>
    <mergeCell ref="Y82:Z82"/>
    <mergeCell ref="AA82:AB82"/>
    <mergeCell ref="AC82:AD82"/>
    <mergeCell ref="X78:X79"/>
    <mergeCell ref="Y78:Z79"/>
    <mergeCell ref="AC78:AD79"/>
    <mergeCell ref="AA79:AB79"/>
    <mergeCell ref="P80:T80"/>
    <mergeCell ref="Y80:Z80"/>
    <mergeCell ref="AA80:AB80"/>
    <mergeCell ref="AC80:AD80"/>
    <mergeCell ref="U71:AB71"/>
    <mergeCell ref="P72:T73"/>
    <mergeCell ref="U72:AB72"/>
    <mergeCell ref="U73:AC73"/>
    <mergeCell ref="P74:AC74"/>
    <mergeCell ref="P77:T79"/>
    <mergeCell ref="U77:W77"/>
    <mergeCell ref="X77:AD77"/>
    <mergeCell ref="V78:V79"/>
    <mergeCell ref="W78:W79"/>
    <mergeCell ref="Q66:T66"/>
    <mergeCell ref="U66:AB66"/>
    <mergeCell ref="Q68:T68"/>
    <mergeCell ref="U68:AB68"/>
    <mergeCell ref="P69:P71"/>
    <mergeCell ref="Q69:T69"/>
    <mergeCell ref="U69:AB69"/>
    <mergeCell ref="Q70:T70"/>
    <mergeCell ref="U70:AB70"/>
    <mergeCell ref="Q71:T71"/>
    <mergeCell ref="P52:P68"/>
    <mergeCell ref="Q52:T52"/>
    <mergeCell ref="U52:AB52"/>
    <mergeCell ref="Q63:T63"/>
    <mergeCell ref="U63:AB63"/>
    <mergeCell ref="Q64:T64"/>
    <mergeCell ref="U64:AB64"/>
    <mergeCell ref="Q65:T65"/>
    <mergeCell ref="U65:AB65"/>
    <mergeCell ref="Q60:T60"/>
    <mergeCell ref="U60:AB60"/>
    <mergeCell ref="Q61:T61"/>
    <mergeCell ref="U61:AB61"/>
    <mergeCell ref="Q62:T62"/>
    <mergeCell ref="U62:AB62"/>
    <mergeCell ref="Q58:T58"/>
    <mergeCell ref="U58:AB58"/>
    <mergeCell ref="AC58:AC59"/>
    <mergeCell ref="AD58:AD59"/>
    <mergeCell ref="R59:T59"/>
    <mergeCell ref="U59:AB59"/>
    <mergeCell ref="AD54:AD55"/>
    <mergeCell ref="R55:T55"/>
    <mergeCell ref="U55:AB55"/>
    <mergeCell ref="Q56:T56"/>
    <mergeCell ref="U56:AB56"/>
    <mergeCell ref="AC56:AC57"/>
    <mergeCell ref="AD56:AD57"/>
    <mergeCell ref="R57:T57"/>
    <mergeCell ref="U57:AB57"/>
    <mergeCell ref="AC52:AC53"/>
    <mergeCell ref="AD52:AD53"/>
    <mergeCell ref="R53:T53"/>
    <mergeCell ref="U53:AB53"/>
    <mergeCell ref="Q54:T54"/>
    <mergeCell ref="U54:AB54"/>
    <mergeCell ref="AC54:AC55"/>
    <mergeCell ref="R49:T49"/>
    <mergeCell ref="U49:X49"/>
    <mergeCell ref="Y49:AB49"/>
    <mergeCell ref="Q50:T50"/>
    <mergeCell ref="U50:AB50"/>
    <mergeCell ref="Q51:T51"/>
    <mergeCell ref="U51:AB51"/>
    <mergeCell ref="P42:T42"/>
    <mergeCell ref="Q43:T43"/>
    <mergeCell ref="Q44:T44"/>
    <mergeCell ref="Q46:T46"/>
    <mergeCell ref="U46:AB46"/>
    <mergeCell ref="R47:T47"/>
    <mergeCell ref="U47:AB47"/>
    <mergeCell ref="Q48:T48"/>
    <mergeCell ref="U48:X48"/>
    <mergeCell ref="Y48:AB48"/>
    <mergeCell ref="U44:X44"/>
    <mergeCell ref="Y44:Z44"/>
    <mergeCell ref="AA44:AB44"/>
    <mergeCell ref="R45:T45"/>
    <mergeCell ref="U45:X45"/>
    <mergeCell ref="Y45:Z45"/>
    <mergeCell ref="AA45:AB45"/>
    <mergeCell ref="P34:T34"/>
    <mergeCell ref="U35:W35"/>
    <mergeCell ref="U36:W36"/>
    <mergeCell ref="U37:W37"/>
    <mergeCell ref="P40:T41"/>
    <mergeCell ref="U40:V40"/>
    <mergeCell ref="W40:X40"/>
    <mergeCell ref="P31:T31"/>
    <mergeCell ref="U31:W31"/>
    <mergeCell ref="X31:Y31"/>
    <mergeCell ref="Y40:Z40"/>
    <mergeCell ref="Z31:AB31"/>
    <mergeCell ref="P32:T32"/>
    <mergeCell ref="U32:W32"/>
    <mergeCell ref="AA40:AB40"/>
    <mergeCell ref="P29:T29"/>
    <mergeCell ref="U29:W29"/>
    <mergeCell ref="X29:Y29"/>
    <mergeCell ref="Z29:AB29"/>
    <mergeCell ref="P30:T30"/>
    <mergeCell ref="U30:W30"/>
    <mergeCell ref="X30:Y30"/>
    <mergeCell ref="Z30:AB30"/>
    <mergeCell ref="P27:T27"/>
    <mergeCell ref="U27:W27"/>
    <mergeCell ref="X27:Y27"/>
    <mergeCell ref="Z27:AB27"/>
    <mergeCell ref="AC27:AD27"/>
    <mergeCell ref="P28:T28"/>
    <mergeCell ref="U28:W28"/>
    <mergeCell ref="X28:Y28"/>
    <mergeCell ref="Z28:AB28"/>
    <mergeCell ref="P20:T20"/>
    <mergeCell ref="P21:T21"/>
    <mergeCell ref="U22:W22"/>
    <mergeCell ref="U23:W23"/>
    <mergeCell ref="U24:W24"/>
    <mergeCell ref="P17:T17"/>
    <mergeCell ref="U17:W17"/>
    <mergeCell ref="Q18:T18"/>
    <mergeCell ref="U18:W18"/>
    <mergeCell ref="Q19:T19"/>
    <mergeCell ref="U19:W19"/>
    <mergeCell ref="P9:T9"/>
    <mergeCell ref="Q10:T10"/>
    <mergeCell ref="Q11:T11"/>
    <mergeCell ref="P12:T12"/>
    <mergeCell ref="P13:T13"/>
    <mergeCell ref="P16:T16"/>
    <mergeCell ref="P1:W2"/>
    <mergeCell ref="AB1:AD1"/>
    <mergeCell ref="P4:R4"/>
    <mergeCell ref="S4:U4"/>
    <mergeCell ref="Z4:AA4"/>
    <mergeCell ref="P7:R8"/>
    <mergeCell ref="S7:T7"/>
    <mergeCell ref="S8:T8"/>
    <mergeCell ref="U16:W16"/>
    <mergeCell ref="V4:W4"/>
    <mergeCell ref="X4:Y4"/>
    <mergeCell ref="AR66:AR67"/>
    <mergeCell ref="AS66:AS67"/>
    <mergeCell ref="AE91:AI91"/>
    <mergeCell ref="AN91:AO91"/>
    <mergeCell ref="AP91:AQ91"/>
    <mergeCell ref="AR91:AS91"/>
    <mergeCell ref="AE89:AI89"/>
    <mergeCell ref="AN89:AO89"/>
    <mergeCell ref="AP89:AQ89"/>
    <mergeCell ref="AR89:AS89"/>
    <mergeCell ref="AE90:AI90"/>
    <mergeCell ref="AN90:AO90"/>
    <mergeCell ref="AP90:AQ90"/>
    <mergeCell ref="AR90:AS90"/>
    <mergeCell ref="AE87:AI87"/>
    <mergeCell ref="AN87:AO87"/>
    <mergeCell ref="AP87:AQ87"/>
    <mergeCell ref="AR87:AS87"/>
    <mergeCell ref="AE88:AI88"/>
    <mergeCell ref="AN88:AO88"/>
    <mergeCell ref="AP88:AQ88"/>
    <mergeCell ref="AR88:AS88"/>
    <mergeCell ref="AE85:AI85"/>
    <mergeCell ref="AN85:AO85"/>
    <mergeCell ref="AP85:AQ85"/>
    <mergeCell ref="AR85:AS85"/>
    <mergeCell ref="AE86:AI86"/>
    <mergeCell ref="AN86:AO86"/>
    <mergeCell ref="AP86:AQ86"/>
    <mergeCell ref="AR86:AS86"/>
    <mergeCell ref="AE83:AI83"/>
    <mergeCell ref="AN83:AO83"/>
    <mergeCell ref="AP83:AQ83"/>
    <mergeCell ref="AR83:AS83"/>
    <mergeCell ref="AE84:AI84"/>
    <mergeCell ref="AN84:AO84"/>
    <mergeCell ref="AP84:AQ84"/>
    <mergeCell ref="AR84:AS84"/>
    <mergeCell ref="AE81:AI81"/>
    <mergeCell ref="AN81:AO81"/>
    <mergeCell ref="AP81:AQ81"/>
    <mergeCell ref="AR81:AS81"/>
    <mergeCell ref="AE82:AI82"/>
    <mergeCell ref="AN82:AO82"/>
    <mergeCell ref="AP82:AQ82"/>
    <mergeCell ref="AR82:AS82"/>
    <mergeCell ref="AM78:AM79"/>
    <mergeCell ref="AN78:AO79"/>
    <mergeCell ref="AR78:AS79"/>
    <mergeCell ref="AP79:AQ79"/>
    <mergeCell ref="AE80:AI80"/>
    <mergeCell ref="AN80:AO80"/>
    <mergeCell ref="AP80:AQ80"/>
    <mergeCell ref="AR80:AS80"/>
    <mergeCell ref="AJ71:AQ71"/>
    <mergeCell ref="AE72:AI73"/>
    <mergeCell ref="AJ72:AQ72"/>
    <mergeCell ref="AJ73:AR73"/>
    <mergeCell ref="AE74:AR74"/>
    <mergeCell ref="AE77:AI79"/>
    <mergeCell ref="AJ77:AL77"/>
    <mergeCell ref="AM77:AS77"/>
    <mergeCell ref="AK78:AK79"/>
    <mergeCell ref="AL78:AL79"/>
    <mergeCell ref="AF66:AI66"/>
    <mergeCell ref="AJ66:AQ66"/>
    <mergeCell ref="AF68:AI68"/>
    <mergeCell ref="AJ68:AQ68"/>
    <mergeCell ref="AE69:AE71"/>
    <mergeCell ref="AF69:AI69"/>
    <mergeCell ref="AJ69:AQ69"/>
    <mergeCell ref="AF70:AI70"/>
    <mergeCell ref="AJ70:AQ70"/>
    <mergeCell ref="AF71:AI71"/>
    <mergeCell ref="AG67:AI67"/>
    <mergeCell ref="AJ67:AQ67"/>
    <mergeCell ref="AE52:AE68"/>
    <mergeCell ref="AF63:AI63"/>
    <mergeCell ref="AJ63:AQ63"/>
    <mergeCell ref="AF64:AI64"/>
    <mergeCell ref="AJ64:AQ64"/>
    <mergeCell ref="AF65:AI65"/>
    <mergeCell ref="AJ65:AQ65"/>
    <mergeCell ref="AF60:AI60"/>
    <mergeCell ref="AJ60:AQ60"/>
    <mergeCell ref="AF61:AI61"/>
    <mergeCell ref="AJ61:AQ61"/>
    <mergeCell ref="AF62:AI62"/>
    <mergeCell ref="AJ62:AQ62"/>
    <mergeCell ref="AR58:AR59"/>
    <mergeCell ref="AS58:AS59"/>
    <mergeCell ref="AG59:AI59"/>
    <mergeCell ref="AJ59:AQ59"/>
    <mergeCell ref="AS54:AS55"/>
    <mergeCell ref="AG55:AI55"/>
    <mergeCell ref="AJ55:AQ55"/>
    <mergeCell ref="AF56:AI56"/>
    <mergeCell ref="AJ56:AQ56"/>
    <mergeCell ref="AR56:AR57"/>
    <mergeCell ref="AS56:AS57"/>
    <mergeCell ref="AG57:AI57"/>
    <mergeCell ref="AJ57:AQ57"/>
    <mergeCell ref="AF58:AI58"/>
    <mergeCell ref="AJ58:AQ58"/>
    <mergeCell ref="AR52:AR53"/>
    <mergeCell ref="AS52:AS53"/>
    <mergeCell ref="AG53:AI53"/>
    <mergeCell ref="AJ53:AQ53"/>
    <mergeCell ref="AF54:AI54"/>
    <mergeCell ref="AJ54:AQ54"/>
    <mergeCell ref="AR54:AR55"/>
    <mergeCell ref="AG49:AI49"/>
    <mergeCell ref="AJ49:AM49"/>
    <mergeCell ref="AN49:AQ49"/>
    <mergeCell ref="AF50:AI50"/>
    <mergeCell ref="AJ50:AQ50"/>
    <mergeCell ref="AF51:AI51"/>
    <mergeCell ref="AJ51:AQ51"/>
    <mergeCell ref="AF52:AI52"/>
    <mergeCell ref="AJ52:AQ52"/>
    <mergeCell ref="AE42:AI42"/>
    <mergeCell ref="AF43:AI43"/>
    <mergeCell ref="AF44:AI44"/>
    <mergeCell ref="AF46:AI46"/>
    <mergeCell ref="AJ46:AQ46"/>
    <mergeCell ref="AG47:AI47"/>
    <mergeCell ref="AJ47:AQ47"/>
    <mergeCell ref="AF48:AI48"/>
    <mergeCell ref="AJ48:AM48"/>
    <mergeCell ref="AN48:AQ48"/>
    <mergeCell ref="AJ44:AM44"/>
    <mergeCell ref="AN44:AO44"/>
    <mergeCell ref="AP44:AQ44"/>
    <mergeCell ref="AG45:AI45"/>
    <mergeCell ref="AJ45:AM45"/>
    <mergeCell ref="AN45:AO45"/>
    <mergeCell ref="AP45:AQ45"/>
    <mergeCell ref="AE43:AE51"/>
    <mergeCell ref="AE34:AI34"/>
    <mergeCell ref="AJ35:AL35"/>
    <mergeCell ref="AJ36:AL36"/>
    <mergeCell ref="AJ37:AL37"/>
    <mergeCell ref="AE40:AI41"/>
    <mergeCell ref="AJ40:AK40"/>
    <mergeCell ref="AL40:AM40"/>
    <mergeCell ref="AE31:AI31"/>
    <mergeCell ref="AJ31:AL31"/>
    <mergeCell ref="AM31:AN31"/>
    <mergeCell ref="AN40:AO40"/>
    <mergeCell ref="AO31:AQ31"/>
    <mergeCell ref="AE32:AI32"/>
    <mergeCell ref="AJ32:AL32"/>
    <mergeCell ref="AP40:AQ40"/>
    <mergeCell ref="AE29:AI29"/>
    <mergeCell ref="AJ29:AL29"/>
    <mergeCell ref="AM29:AN29"/>
    <mergeCell ref="AO29:AQ29"/>
    <mergeCell ref="AE30:AI30"/>
    <mergeCell ref="AJ30:AL30"/>
    <mergeCell ref="AM30:AN30"/>
    <mergeCell ref="AO30:AQ30"/>
    <mergeCell ref="AE27:AI27"/>
    <mergeCell ref="AJ27:AL27"/>
    <mergeCell ref="AM27:AN27"/>
    <mergeCell ref="AO27:AQ27"/>
    <mergeCell ref="AR27:AS27"/>
    <mergeCell ref="AE28:AI28"/>
    <mergeCell ref="AJ28:AL28"/>
    <mergeCell ref="AM28:AN28"/>
    <mergeCell ref="AO28:AQ28"/>
    <mergeCell ref="AE20:AI20"/>
    <mergeCell ref="AE21:AI21"/>
    <mergeCell ref="AJ22:AL22"/>
    <mergeCell ref="AJ23:AL23"/>
    <mergeCell ref="AJ24:AL24"/>
    <mergeCell ref="AE17:AI17"/>
    <mergeCell ref="AJ17:AL17"/>
    <mergeCell ref="AF18:AI18"/>
    <mergeCell ref="AJ18:AL18"/>
    <mergeCell ref="AF19:AI19"/>
    <mergeCell ref="AJ19:AL19"/>
    <mergeCell ref="AE9:AI9"/>
    <mergeCell ref="AF10:AI10"/>
    <mergeCell ref="AF11:AI11"/>
    <mergeCell ref="AE12:AI12"/>
    <mergeCell ref="AE13:AI13"/>
    <mergeCell ref="AE16:AI16"/>
    <mergeCell ref="AE1:AL2"/>
    <mergeCell ref="AQ1:AS1"/>
    <mergeCell ref="AE4:AG4"/>
    <mergeCell ref="AH4:AJ4"/>
    <mergeCell ref="AO4:AP4"/>
    <mergeCell ref="AE7:AG8"/>
    <mergeCell ref="AH7:AI7"/>
    <mergeCell ref="AH8:AI8"/>
    <mergeCell ref="AJ16:AL16"/>
    <mergeCell ref="AK4:AL4"/>
    <mergeCell ref="AM4:AN4"/>
    <mergeCell ref="AT16:AX16"/>
    <mergeCell ref="AT1:BA2"/>
    <mergeCell ref="BG27:BH27"/>
    <mergeCell ref="AT20:AX20"/>
    <mergeCell ref="AT21:AX21"/>
    <mergeCell ref="AY22:BA22"/>
    <mergeCell ref="AY23:BA23"/>
    <mergeCell ref="AY24:BA24"/>
    <mergeCell ref="AT17:AX17"/>
    <mergeCell ref="AY17:BA17"/>
    <mergeCell ref="AU18:AX18"/>
    <mergeCell ref="AY18:BA18"/>
    <mergeCell ref="AU19:AX19"/>
    <mergeCell ref="AY19:BA19"/>
    <mergeCell ref="BF1:BH1"/>
    <mergeCell ref="AT4:AV4"/>
    <mergeCell ref="AW4:AY4"/>
    <mergeCell ref="BD4:BE4"/>
    <mergeCell ref="AT7:AV8"/>
    <mergeCell ref="AW7:AX7"/>
    <mergeCell ref="AW8:AX8"/>
    <mergeCell ref="AY16:BA16"/>
    <mergeCell ref="AT9:AX9"/>
    <mergeCell ref="AU10:AX10"/>
    <mergeCell ref="BD27:BF27"/>
    <mergeCell ref="AT28:AX28"/>
    <mergeCell ref="AY28:BA28"/>
    <mergeCell ref="BB28:BC28"/>
    <mergeCell ref="BD28:BF28"/>
    <mergeCell ref="BB29:BC29"/>
    <mergeCell ref="BD29:BF29"/>
    <mergeCell ref="AT30:AX30"/>
    <mergeCell ref="AT29:AX29"/>
    <mergeCell ref="AY29:BA29"/>
    <mergeCell ref="AU11:AX11"/>
    <mergeCell ref="AT12:AX12"/>
    <mergeCell ref="AT13:AX13"/>
    <mergeCell ref="AT34:AX34"/>
    <mergeCell ref="AY35:BA35"/>
    <mergeCell ref="AY36:BA36"/>
    <mergeCell ref="AY37:BA37"/>
    <mergeCell ref="AT40:AX41"/>
    <mergeCell ref="AY40:AZ40"/>
    <mergeCell ref="BA40:BB40"/>
    <mergeCell ref="AT31:AX31"/>
    <mergeCell ref="AY31:BA31"/>
    <mergeCell ref="BB31:BC31"/>
    <mergeCell ref="BC40:BD40"/>
    <mergeCell ref="BD31:BF31"/>
    <mergeCell ref="AT32:AX32"/>
    <mergeCell ref="AY32:BA32"/>
    <mergeCell ref="BE40:BF40"/>
    <mergeCell ref="AY30:BA30"/>
    <mergeCell ref="BB30:BC30"/>
    <mergeCell ref="BD30:BF30"/>
    <mergeCell ref="AT27:AX27"/>
    <mergeCell ref="AY27:BA27"/>
    <mergeCell ref="BB27:BC27"/>
    <mergeCell ref="AT42:AX42"/>
    <mergeCell ref="AU43:AX43"/>
    <mergeCell ref="AU44:AX44"/>
    <mergeCell ref="AU46:AX46"/>
    <mergeCell ref="AY46:BF46"/>
    <mergeCell ref="AV47:AX47"/>
    <mergeCell ref="AY47:BF47"/>
    <mergeCell ref="AU48:AX48"/>
    <mergeCell ref="AY48:BB48"/>
    <mergeCell ref="BC48:BF48"/>
    <mergeCell ref="AY44:BB44"/>
    <mergeCell ref="BC44:BD44"/>
    <mergeCell ref="BE44:BF44"/>
    <mergeCell ref="AV45:AX45"/>
    <mergeCell ref="AY45:BB45"/>
    <mergeCell ref="BC45:BD45"/>
    <mergeCell ref="BE45:BF45"/>
    <mergeCell ref="AT43:AT51"/>
    <mergeCell ref="BG52:BG53"/>
    <mergeCell ref="BH52:BH53"/>
    <mergeCell ref="AV53:AX53"/>
    <mergeCell ref="AY53:BF53"/>
    <mergeCell ref="AU54:AX54"/>
    <mergeCell ref="AY54:BF54"/>
    <mergeCell ref="BG54:BG55"/>
    <mergeCell ref="AV49:AX49"/>
    <mergeCell ref="AY49:BB49"/>
    <mergeCell ref="BC49:BF49"/>
    <mergeCell ref="AU50:AX50"/>
    <mergeCell ref="AY50:BF50"/>
    <mergeCell ref="AU51:AX51"/>
    <mergeCell ref="AY51:BF51"/>
    <mergeCell ref="AU52:AX52"/>
    <mergeCell ref="AY52:BF52"/>
    <mergeCell ref="AU66:AX66"/>
    <mergeCell ref="AY66:BF66"/>
    <mergeCell ref="AU58:AX58"/>
    <mergeCell ref="AY58:BF58"/>
    <mergeCell ref="BG58:BG59"/>
    <mergeCell ref="BH58:BH59"/>
    <mergeCell ref="AV59:AX59"/>
    <mergeCell ref="AY59:BF59"/>
    <mergeCell ref="BH54:BH55"/>
    <mergeCell ref="AV55:AX55"/>
    <mergeCell ref="AY55:BF55"/>
    <mergeCell ref="AU56:AX56"/>
    <mergeCell ref="AY56:BF56"/>
    <mergeCell ref="BG56:BG57"/>
    <mergeCell ref="BH56:BH57"/>
    <mergeCell ref="AV57:AX57"/>
    <mergeCell ref="AY57:BF57"/>
    <mergeCell ref="BG66:BG67"/>
    <mergeCell ref="BH66:BH67"/>
    <mergeCell ref="AT72:AX73"/>
    <mergeCell ref="AY72:BF72"/>
    <mergeCell ref="AY73:BG73"/>
    <mergeCell ref="AT74:BG74"/>
    <mergeCell ref="AT77:AX79"/>
    <mergeCell ref="AY77:BA77"/>
    <mergeCell ref="BB77:BH77"/>
    <mergeCell ref="AZ78:AZ79"/>
    <mergeCell ref="BA78:BA79"/>
    <mergeCell ref="AU68:AX68"/>
    <mergeCell ref="AY68:BF68"/>
    <mergeCell ref="AT69:AT71"/>
    <mergeCell ref="AU69:AX69"/>
    <mergeCell ref="AY69:BF69"/>
    <mergeCell ref="AU70:AX70"/>
    <mergeCell ref="AY70:BF70"/>
    <mergeCell ref="AU71:AX71"/>
    <mergeCell ref="AY71:BF71"/>
    <mergeCell ref="AT52:AT68"/>
    <mergeCell ref="AV67:AX67"/>
    <mergeCell ref="AY67:BF67"/>
    <mergeCell ref="AU63:AX63"/>
    <mergeCell ref="AY63:BF63"/>
    <mergeCell ref="AU64:AX64"/>
    <mergeCell ref="AY64:BF64"/>
    <mergeCell ref="AU65:AX65"/>
    <mergeCell ref="AY65:BF65"/>
    <mergeCell ref="AU60:AX60"/>
    <mergeCell ref="AY60:BF60"/>
    <mergeCell ref="AU61:AX61"/>
    <mergeCell ref="AY61:BF61"/>
    <mergeCell ref="AU62:AX62"/>
    <mergeCell ref="AY62:BF62"/>
    <mergeCell ref="AT81:AX81"/>
    <mergeCell ref="BC81:BD81"/>
    <mergeCell ref="BE81:BF81"/>
    <mergeCell ref="BG81:BH81"/>
    <mergeCell ref="AT82:AX82"/>
    <mergeCell ref="BC82:BD82"/>
    <mergeCell ref="BE82:BF82"/>
    <mergeCell ref="BG82:BH82"/>
    <mergeCell ref="BB78:BB79"/>
    <mergeCell ref="BC78:BD79"/>
    <mergeCell ref="BG78:BH79"/>
    <mergeCell ref="BE79:BF79"/>
    <mergeCell ref="AT80:AX80"/>
    <mergeCell ref="BC80:BD80"/>
    <mergeCell ref="BE80:BF80"/>
    <mergeCell ref="BG80:BH80"/>
    <mergeCell ref="BC85:BD85"/>
    <mergeCell ref="BE85:BF85"/>
    <mergeCell ref="BG85:BH85"/>
    <mergeCell ref="AT86:AX86"/>
    <mergeCell ref="BC86:BD86"/>
    <mergeCell ref="BE86:BF86"/>
    <mergeCell ref="BG86:BH86"/>
    <mergeCell ref="AT83:AX83"/>
    <mergeCell ref="BC83:BD83"/>
    <mergeCell ref="BE83:BF83"/>
    <mergeCell ref="BG83:BH83"/>
    <mergeCell ref="AT84:AX84"/>
    <mergeCell ref="BC84:BD84"/>
    <mergeCell ref="BE84:BF84"/>
    <mergeCell ref="BG84:BH84"/>
    <mergeCell ref="AZ4:BA4"/>
    <mergeCell ref="BB4:BC4"/>
    <mergeCell ref="AT91:AX91"/>
    <mergeCell ref="BC91:BD91"/>
    <mergeCell ref="BE91:BF91"/>
    <mergeCell ref="BG91:BH91"/>
    <mergeCell ref="BB5:BC5"/>
    <mergeCell ref="AT89:AX89"/>
    <mergeCell ref="BC89:BD89"/>
    <mergeCell ref="BE89:BF89"/>
    <mergeCell ref="BG89:BH89"/>
    <mergeCell ref="AT90:AX90"/>
    <mergeCell ref="BC90:BD90"/>
    <mergeCell ref="BE90:BF90"/>
    <mergeCell ref="BG90:BH90"/>
    <mergeCell ref="AT87:AX87"/>
    <mergeCell ref="BC87:BD87"/>
    <mergeCell ref="BE87:BF87"/>
    <mergeCell ref="BG87:BH87"/>
    <mergeCell ref="AT88:AX88"/>
    <mergeCell ref="BC88:BD88"/>
    <mergeCell ref="BE88:BF88"/>
    <mergeCell ref="BG88:BH88"/>
    <mergeCell ref="AT85:AX85"/>
  </mergeCells>
  <phoneticPr fontId="2"/>
  <conditionalFormatting sqref="A80:O91">
    <cfRule type="expression" dxfId="6" priority="15">
      <formula>$F$16=$A80</formula>
    </cfRule>
  </conditionalFormatting>
  <conditionalFormatting sqref="P80:AD91">
    <cfRule type="expression" dxfId="5" priority="3">
      <formula>$F$16=$A80</formula>
    </cfRule>
  </conditionalFormatting>
  <conditionalFormatting sqref="AE80:AS91">
    <cfRule type="expression" dxfId="4" priority="2">
      <formula>$F$16=$A80</formula>
    </cfRule>
  </conditionalFormatting>
  <conditionalFormatting sqref="AT80:BH91">
    <cfRule type="expression" dxfId="3" priority="1">
      <formula>$F$16=$A80</formula>
    </cfRule>
  </conditionalFormatting>
  <dataValidations count="7">
    <dataValidation imeMode="off" allowBlank="1" showInputMessage="1" showErrorMessage="1" sqref="F10:K11 U10:Z11 AJ10:AO11 AY10:BD11"/>
    <dataValidation type="whole" imeMode="off" allowBlank="1" showInputMessage="1" showErrorMessage="1" sqref="F8:K8 U8:Z8 AJ8:AO8 AY8:BD8">
      <formula1>0</formula1>
      <formula2>50</formula2>
    </dataValidation>
    <dataValidation type="list" allowBlank="1" showInputMessage="1" showErrorMessage="1" sqref="F28 U28 AJ28 AY28">
      <formula1>"Ａに該当,Ｂに該当,非該当"</formula1>
    </dataValidation>
    <dataValidation type="list" allowBlank="1" showInputMessage="1" showErrorMessage="1" sqref="K27:M27 Z27:AB27 AO27:AQ27 BD27:BF27">
      <formula1>"非該当,400時間以上800時間未満,800時間以上1200時間未満,1200時間以上"</formula1>
    </dataValidation>
    <dataValidation type="list" allowBlank="1" showInputMessage="1" showErrorMessage="1" sqref="K23 F22:F24 F29 F26:F27 F35:F37 K28:K29 K31 Z23 U22:U24 U29 U26:U27 U35:U37 Z28:Z29 Z31 AO23 AJ22:AJ24 AJ29 AJ26:AJ27 AJ35:AJ37 AO28:AO29 AO31 BD23 AY22:AY24 AY29 AY26:AY27 AY35:AY37 BD28:BD29 BD31">
      <formula1>"該当,非該当"</formula1>
    </dataValidation>
    <dataValidation type="list" allowBlank="1" showInputMessage="1" showErrorMessage="1" sqref="K30:M30 AO30:AQ30 BD30:BF30">
      <formula1>"Ａ,Ｂ,Ｃ,非該当"</formula1>
    </dataValidation>
    <dataValidation type="list" allowBlank="1" showInputMessage="1" showErrorMessage="1" sqref="Z30:AB30">
      <formula1>"Ａ,Ｂ,C,非該当"</formula1>
    </dataValidation>
  </dataValidations>
  <printOptions horizontalCentered="1"/>
  <pageMargins left="0.6692913385826772" right="0.47244094488188981" top="0.43307086614173229" bottom="0.39370078740157483" header="0.27559055118110237" footer="0.39370078740157483"/>
  <pageSetup paperSize="9" scale="48" fitToWidth="4" fitToHeight="0" orientation="portrait" r:id="rId1"/>
  <headerFooter>
    <oddHeader>&amp;L&amp;12第１４号様式－２－１</oddHeader>
  </headerFooter>
  <colBreaks count="3" manualBreakCount="3">
    <brk id="15" max="92" man="1"/>
    <brk id="30" max="92" man="1"/>
    <brk id="45" max="92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ドロップダウンリスト!$B$4:$B$15</xm:f>
          </x14:formula1>
          <xm:sqref>F16 U16 AJ16 AY16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0"/>
  <sheetViews>
    <sheetView showGridLines="0" zoomScale="70" zoomScaleNormal="70" zoomScaleSheetLayoutView="55" workbookViewId="0">
      <pane xSplit="6" ySplit="4" topLeftCell="G5" activePane="bottomRight" state="frozen"/>
      <selection activeCell="G4" sqref="G4:H4"/>
      <selection pane="topRight" activeCell="G4" sqref="G4:H4"/>
      <selection pane="bottomLeft" activeCell="G4" sqref="G4:H4"/>
      <selection pane="bottomRight" activeCell="G4" sqref="G4:H4"/>
    </sheetView>
  </sheetViews>
  <sheetFormatPr defaultColWidth="9" defaultRowHeight="13.5"/>
  <cols>
    <col min="1" max="1" width="5.75" style="83" customWidth="1"/>
    <col min="2" max="2" width="7.625" style="83" bestFit="1" customWidth="1"/>
    <col min="3" max="3" width="5.75" style="83" bestFit="1" customWidth="1"/>
    <col min="4" max="4" width="7.625" style="83" bestFit="1" customWidth="1"/>
    <col min="5" max="5" width="9.5" style="83" bestFit="1" customWidth="1"/>
    <col min="6" max="6" width="11.625" style="83" bestFit="1" customWidth="1"/>
    <col min="7" max="7" width="13.875" style="83" bestFit="1" customWidth="1"/>
    <col min="8" max="8" width="11.625" style="83" bestFit="1" customWidth="1"/>
    <col min="9" max="9" width="13.875" style="83" bestFit="1" customWidth="1"/>
    <col min="10" max="10" width="11.625" style="83" bestFit="1" customWidth="1"/>
    <col min="11" max="11" width="8.625" style="83" customWidth="1"/>
    <col min="12" max="12" width="16.125" style="83" bestFit="1" customWidth="1"/>
    <col min="13" max="13" width="8.625" style="83" customWidth="1"/>
    <col min="14" max="14" width="16.125" style="83" bestFit="1" customWidth="1"/>
    <col min="15" max="15" width="8.625" style="130" customWidth="1"/>
    <col min="16" max="16" width="16.125" style="130" customWidth="1"/>
    <col min="17" max="17" width="16.125" style="83" bestFit="1" customWidth="1"/>
    <col min="18" max="18" width="15" style="83" bestFit="1" customWidth="1"/>
    <col min="19" max="19" width="11.125" style="195" customWidth="1"/>
    <col min="20" max="20" width="8.5" style="195" customWidth="1"/>
    <col min="21" max="21" width="10.875" style="195" customWidth="1"/>
    <col min="22" max="22" width="7.625" style="195" customWidth="1"/>
    <col min="23" max="23" width="9.5" style="200" customWidth="1"/>
    <col min="24" max="16384" width="9" style="83"/>
  </cols>
  <sheetData>
    <row r="1" spans="1:23" ht="20.25" customHeight="1">
      <c r="A1" s="483" t="s">
        <v>161</v>
      </c>
      <c r="B1" s="483"/>
      <c r="C1" s="483"/>
      <c r="D1" s="483"/>
      <c r="E1" s="483"/>
      <c r="F1" s="483"/>
      <c r="G1" s="483"/>
      <c r="H1" s="143"/>
      <c r="I1" s="143"/>
      <c r="J1" s="143"/>
      <c r="K1" s="143"/>
      <c r="L1" s="143"/>
      <c r="M1" s="143"/>
      <c r="N1" s="143"/>
      <c r="O1" s="507"/>
      <c r="P1" s="507"/>
      <c r="Q1" s="143"/>
      <c r="R1" s="143"/>
      <c r="S1" s="194"/>
      <c r="T1" s="194"/>
      <c r="U1" s="194"/>
      <c r="V1" s="194"/>
      <c r="W1" s="199"/>
    </row>
    <row r="2" spans="1:23" ht="15" customHeight="1">
      <c r="A2" s="484" t="s">
        <v>87</v>
      </c>
      <c r="B2" s="485"/>
      <c r="C2" s="485"/>
      <c r="D2" s="486"/>
      <c r="E2" s="476" t="s">
        <v>86</v>
      </c>
      <c r="F2" s="476" t="s">
        <v>85</v>
      </c>
      <c r="G2" s="476" t="s">
        <v>88</v>
      </c>
      <c r="H2" s="476"/>
      <c r="I2" s="476" t="s">
        <v>69</v>
      </c>
      <c r="J2" s="476"/>
      <c r="K2" s="476"/>
      <c r="L2" s="476"/>
      <c r="M2" s="476"/>
      <c r="N2" s="476"/>
      <c r="O2" s="476"/>
      <c r="P2" s="476"/>
      <c r="Q2" s="476"/>
      <c r="R2" s="476"/>
      <c r="S2" s="460" t="s">
        <v>94</v>
      </c>
      <c r="T2" s="460"/>
      <c r="U2" s="460"/>
      <c r="V2" s="460"/>
      <c r="W2" s="460"/>
    </row>
    <row r="3" spans="1:23" ht="15" customHeight="1">
      <c r="A3" s="487"/>
      <c r="B3" s="488"/>
      <c r="C3" s="488"/>
      <c r="D3" s="489"/>
      <c r="E3" s="493"/>
      <c r="F3" s="493"/>
      <c r="G3" s="459" t="s">
        <v>89</v>
      </c>
      <c r="H3" s="459"/>
      <c r="I3" s="459" t="s">
        <v>171</v>
      </c>
      <c r="J3" s="459"/>
      <c r="K3" s="459" t="s">
        <v>92</v>
      </c>
      <c r="L3" s="459"/>
      <c r="M3" s="459" t="s">
        <v>207</v>
      </c>
      <c r="N3" s="459"/>
      <c r="O3" s="508" t="s">
        <v>43</v>
      </c>
      <c r="P3" s="508"/>
      <c r="Q3" s="144" t="s">
        <v>44</v>
      </c>
      <c r="R3" s="144" t="s">
        <v>45</v>
      </c>
      <c r="S3" s="460" t="s">
        <v>46</v>
      </c>
      <c r="T3" s="460"/>
      <c r="U3" s="469" t="s">
        <v>47</v>
      </c>
      <c r="V3" s="469"/>
      <c r="W3" s="461" t="s">
        <v>95</v>
      </c>
    </row>
    <row r="4" spans="1:23" ht="15" customHeight="1">
      <c r="A4" s="490"/>
      <c r="B4" s="491"/>
      <c r="C4" s="491"/>
      <c r="D4" s="492"/>
      <c r="E4" s="493"/>
      <c r="F4" s="493"/>
      <c r="G4" s="174" t="s">
        <v>90</v>
      </c>
      <c r="H4" s="174" t="s">
        <v>91</v>
      </c>
      <c r="I4" s="174" t="s">
        <v>90</v>
      </c>
      <c r="J4" s="174" t="s">
        <v>91</v>
      </c>
      <c r="K4" s="174"/>
      <c r="L4" s="174" t="s">
        <v>70</v>
      </c>
      <c r="M4" s="193"/>
      <c r="N4" s="193" t="s">
        <v>70</v>
      </c>
      <c r="O4" s="217"/>
      <c r="P4" s="217" t="s">
        <v>70</v>
      </c>
      <c r="Q4" s="174"/>
      <c r="R4" s="174" t="s">
        <v>93</v>
      </c>
      <c r="S4" s="471"/>
      <c r="T4" s="471"/>
      <c r="U4" s="470"/>
      <c r="V4" s="470"/>
      <c r="W4" s="462"/>
    </row>
    <row r="5" spans="1:23" ht="15" customHeight="1">
      <c r="A5" s="145">
        <v>20</v>
      </c>
      <c r="B5" s="146" t="s">
        <v>97</v>
      </c>
      <c r="C5" s="146"/>
      <c r="D5" s="147"/>
      <c r="E5" s="477" t="s">
        <v>83</v>
      </c>
      <c r="F5" s="148" t="s">
        <v>79</v>
      </c>
      <c r="G5" s="161">
        <v>135120</v>
      </c>
      <c r="H5" s="161">
        <v>106590</v>
      </c>
      <c r="I5" s="161">
        <v>1330</v>
      </c>
      <c r="J5" s="161">
        <v>1040</v>
      </c>
      <c r="K5" s="503" t="s">
        <v>65</v>
      </c>
      <c r="L5" s="456">
        <v>80</v>
      </c>
      <c r="M5" s="198">
        <v>3410</v>
      </c>
      <c r="N5" s="456">
        <v>30</v>
      </c>
      <c r="O5" s="480">
        <v>31220</v>
      </c>
      <c r="P5" s="456">
        <v>230</v>
      </c>
      <c r="Q5" s="456">
        <v>9800</v>
      </c>
      <c r="R5" s="456">
        <v>17600</v>
      </c>
      <c r="S5" s="463" t="s">
        <v>153</v>
      </c>
      <c r="T5" s="466">
        <v>0.1</v>
      </c>
      <c r="U5" s="472" t="s">
        <v>154</v>
      </c>
      <c r="V5" s="475">
        <v>0.05</v>
      </c>
      <c r="W5" s="468">
        <v>0.87</v>
      </c>
    </row>
    <row r="6" spans="1:23" ht="15" customHeight="1">
      <c r="A6" s="149"/>
      <c r="B6" s="150"/>
      <c r="C6" s="150"/>
      <c r="D6" s="151"/>
      <c r="E6" s="478"/>
      <c r="F6" s="152" t="s">
        <v>80</v>
      </c>
      <c r="G6" s="166">
        <v>143660</v>
      </c>
      <c r="H6" s="166">
        <v>115130</v>
      </c>
      <c r="I6" s="166">
        <v>1410</v>
      </c>
      <c r="J6" s="166">
        <v>1120</v>
      </c>
      <c r="K6" s="217">
        <v>8540</v>
      </c>
      <c r="L6" s="457"/>
      <c r="M6" s="196" t="s">
        <v>65</v>
      </c>
      <c r="N6" s="457"/>
      <c r="O6" s="506"/>
      <c r="P6" s="457"/>
      <c r="Q6" s="457"/>
      <c r="R6" s="457"/>
      <c r="S6" s="464"/>
      <c r="T6" s="466"/>
      <c r="U6" s="473"/>
      <c r="V6" s="466"/>
      <c r="W6" s="468"/>
    </row>
    <row r="7" spans="1:23" ht="15" customHeight="1">
      <c r="A7" s="149"/>
      <c r="B7" s="150"/>
      <c r="C7" s="150"/>
      <c r="D7" s="151"/>
      <c r="E7" s="479" t="s">
        <v>84</v>
      </c>
      <c r="F7" s="153" t="s">
        <v>81</v>
      </c>
      <c r="G7" s="168">
        <v>212330</v>
      </c>
      <c r="H7" s="168">
        <v>183800</v>
      </c>
      <c r="I7" s="168">
        <v>2000</v>
      </c>
      <c r="J7" s="168">
        <v>1710</v>
      </c>
      <c r="K7" s="504" t="s">
        <v>65</v>
      </c>
      <c r="L7" s="457"/>
      <c r="M7" s="196" t="s">
        <v>65</v>
      </c>
      <c r="N7" s="457"/>
      <c r="O7" s="506">
        <v>29340</v>
      </c>
      <c r="P7" s="457"/>
      <c r="Q7" s="457"/>
      <c r="R7" s="457"/>
      <c r="S7" s="464"/>
      <c r="T7" s="466"/>
      <c r="U7" s="473"/>
      <c r="V7" s="466"/>
      <c r="W7" s="468"/>
    </row>
    <row r="8" spans="1:23" ht="15" customHeight="1">
      <c r="A8" s="154"/>
      <c r="B8" s="155"/>
      <c r="C8" s="155"/>
      <c r="D8" s="156"/>
      <c r="E8" s="478"/>
      <c r="F8" s="152" t="s">
        <v>82</v>
      </c>
      <c r="G8" s="166">
        <v>297820</v>
      </c>
      <c r="H8" s="166">
        <v>269290</v>
      </c>
      <c r="I8" s="166">
        <v>2850</v>
      </c>
      <c r="J8" s="166">
        <v>2560</v>
      </c>
      <c r="K8" s="505" t="s">
        <v>65</v>
      </c>
      <c r="L8" s="458"/>
      <c r="M8" s="197" t="s">
        <v>65</v>
      </c>
      <c r="N8" s="458"/>
      <c r="O8" s="481"/>
      <c r="P8" s="458"/>
      <c r="Q8" s="458"/>
      <c r="R8" s="458"/>
      <c r="S8" s="464"/>
      <c r="T8" s="466"/>
      <c r="U8" s="473"/>
      <c r="V8" s="466"/>
      <c r="W8" s="468"/>
    </row>
    <row r="9" spans="1:23" ht="15" customHeight="1">
      <c r="A9" s="145">
        <v>21</v>
      </c>
      <c r="B9" s="146" t="s">
        <v>99</v>
      </c>
      <c r="C9" s="146">
        <v>30</v>
      </c>
      <c r="D9" s="147" t="s">
        <v>98</v>
      </c>
      <c r="E9" s="477" t="s">
        <v>83</v>
      </c>
      <c r="F9" s="148" t="s">
        <v>79</v>
      </c>
      <c r="G9" s="161">
        <v>97350</v>
      </c>
      <c r="H9" s="161">
        <v>78330</v>
      </c>
      <c r="I9" s="161">
        <v>960</v>
      </c>
      <c r="J9" s="161">
        <v>760</v>
      </c>
      <c r="K9" s="503" t="s">
        <v>65</v>
      </c>
      <c r="L9" s="456">
        <v>80</v>
      </c>
      <c r="M9" s="198">
        <v>3410</v>
      </c>
      <c r="N9" s="456">
        <v>30</v>
      </c>
      <c r="O9" s="480">
        <v>23310</v>
      </c>
      <c r="P9" s="456">
        <v>150</v>
      </c>
      <c r="Q9" s="456">
        <v>6800</v>
      </c>
      <c r="R9" s="456">
        <v>12200</v>
      </c>
      <c r="S9" s="464"/>
      <c r="T9" s="466"/>
      <c r="U9" s="473"/>
      <c r="V9" s="466"/>
      <c r="W9" s="468">
        <v>0.92</v>
      </c>
    </row>
    <row r="10" spans="1:23" ht="15" customHeight="1">
      <c r="A10" s="149"/>
      <c r="B10" s="150"/>
      <c r="C10" s="150"/>
      <c r="D10" s="151"/>
      <c r="E10" s="478"/>
      <c r="F10" s="152" t="s">
        <v>80</v>
      </c>
      <c r="G10" s="166">
        <v>105890</v>
      </c>
      <c r="H10" s="166">
        <v>86870</v>
      </c>
      <c r="I10" s="166">
        <v>1030</v>
      </c>
      <c r="J10" s="166">
        <v>840</v>
      </c>
      <c r="K10" s="217">
        <v>8540</v>
      </c>
      <c r="L10" s="457"/>
      <c r="M10" s="196" t="s">
        <v>65</v>
      </c>
      <c r="N10" s="457"/>
      <c r="O10" s="506"/>
      <c r="P10" s="457"/>
      <c r="Q10" s="457"/>
      <c r="R10" s="457"/>
      <c r="S10" s="464"/>
      <c r="T10" s="466"/>
      <c r="U10" s="473"/>
      <c r="V10" s="466"/>
      <c r="W10" s="468"/>
    </row>
    <row r="11" spans="1:23" ht="15" customHeight="1">
      <c r="A11" s="149"/>
      <c r="B11" s="150"/>
      <c r="C11" s="150"/>
      <c r="D11" s="151"/>
      <c r="E11" s="479" t="s">
        <v>84</v>
      </c>
      <c r="F11" s="153" t="s">
        <v>81</v>
      </c>
      <c r="G11" s="168">
        <v>174560</v>
      </c>
      <c r="H11" s="168">
        <v>155540</v>
      </c>
      <c r="I11" s="168">
        <v>1620</v>
      </c>
      <c r="J11" s="168">
        <v>1430</v>
      </c>
      <c r="K11" s="504" t="s">
        <v>65</v>
      </c>
      <c r="L11" s="457"/>
      <c r="M11" s="196" t="s">
        <v>65</v>
      </c>
      <c r="N11" s="457"/>
      <c r="O11" s="506">
        <v>21440</v>
      </c>
      <c r="P11" s="457"/>
      <c r="Q11" s="457"/>
      <c r="R11" s="457"/>
      <c r="S11" s="464"/>
      <c r="T11" s="466"/>
      <c r="U11" s="473"/>
      <c r="V11" s="466"/>
      <c r="W11" s="468"/>
    </row>
    <row r="12" spans="1:23" ht="15" customHeight="1">
      <c r="A12" s="154"/>
      <c r="B12" s="155"/>
      <c r="C12" s="155"/>
      <c r="D12" s="156"/>
      <c r="E12" s="478"/>
      <c r="F12" s="152" t="s">
        <v>82</v>
      </c>
      <c r="G12" s="166">
        <v>260050</v>
      </c>
      <c r="H12" s="166">
        <v>241030</v>
      </c>
      <c r="I12" s="166">
        <v>2470</v>
      </c>
      <c r="J12" s="166">
        <v>2280</v>
      </c>
      <c r="K12" s="505" t="s">
        <v>65</v>
      </c>
      <c r="L12" s="458"/>
      <c r="M12" s="197" t="s">
        <v>65</v>
      </c>
      <c r="N12" s="458"/>
      <c r="O12" s="481"/>
      <c r="P12" s="458"/>
      <c r="Q12" s="458"/>
      <c r="R12" s="458"/>
      <c r="S12" s="464"/>
      <c r="T12" s="466"/>
      <c r="U12" s="473"/>
      <c r="V12" s="466"/>
      <c r="W12" s="468"/>
    </row>
    <row r="13" spans="1:23" ht="15" customHeight="1">
      <c r="A13" s="145">
        <v>31</v>
      </c>
      <c r="B13" s="146" t="s">
        <v>99</v>
      </c>
      <c r="C13" s="146">
        <v>40</v>
      </c>
      <c r="D13" s="147" t="s">
        <v>98</v>
      </c>
      <c r="E13" s="477" t="s">
        <v>83</v>
      </c>
      <c r="F13" s="148" t="s">
        <v>79</v>
      </c>
      <c r="G13" s="161">
        <v>78990</v>
      </c>
      <c r="H13" s="161">
        <v>64720</v>
      </c>
      <c r="I13" s="161">
        <v>770</v>
      </c>
      <c r="J13" s="161">
        <v>620</v>
      </c>
      <c r="K13" s="503" t="s">
        <v>65</v>
      </c>
      <c r="L13" s="456">
        <v>80</v>
      </c>
      <c r="M13" s="198">
        <v>3410</v>
      </c>
      <c r="N13" s="456">
        <v>30</v>
      </c>
      <c r="O13" s="480">
        <v>19360</v>
      </c>
      <c r="P13" s="456">
        <v>110</v>
      </c>
      <c r="Q13" s="456">
        <v>6000</v>
      </c>
      <c r="R13" s="456">
        <v>10900</v>
      </c>
      <c r="S13" s="464"/>
      <c r="T13" s="466"/>
      <c r="U13" s="473"/>
      <c r="V13" s="466"/>
      <c r="W13" s="468">
        <v>0.99</v>
      </c>
    </row>
    <row r="14" spans="1:23" ht="15" customHeight="1">
      <c r="A14" s="149"/>
      <c r="B14" s="150"/>
      <c r="C14" s="150"/>
      <c r="D14" s="151"/>
      <c r="E14" s="478"/>
      <c r="F14" s="152" t="s">
        <v>80</v>
      </c>
      <c r="G14" s="166">
        <v>87530</v>
      </c>
      <c r="H14" s="166">
        <v>73260</v>
      </c>
      <c r="I14" s="166">
        <v>850</v>
      </c>
      <c r="J14" s="166">
        <v>700</v>
      </c>
      <c r="K14" s="217">
        <v>8540</v>
      </c>
      <c r="L14" s="457"/>
      <c r="M14" s="196" t="s">
        <v>65</v>
      </c>
      <c r="N14" s="457"/>
      <c r="O14" s="506"/>
      <c r="P14" s="457"/>
      <c r="Q14" s="457"/>
      <c r="R14" s="457"/>
      <c r="S14" s="464"/>
      <c r="T14" s="466"/>
      <c r="U14" s="473"/>
      <c r="V14" s="466"/>
      <c r="W14" s="468"/>
    </row>
    <row r="15" spans="1:23" ht="15" customHeight="1">
      <c r="A15" s="149"/>
      <c r="B15" s="150"/>
      <c r="C15" s="150"/>
      <c r="D15" s="151"/>
      <c r="E15" s="479" t="s">
        <v>84</v>
      </c>
      <c r="F15" s="153" t="s">
        <v>81</v>
      </c>
      <c r="G15" s="168">
        <v>156200</v>
      </c>
      <c r="H15" s="168">
        <v>141930</v>
      </c>
      <c r="I15" s="168">
        <v>1440</v>
      </c>
      <c r="J15" s="168">
        <v>1300</v>
      </c>
      <c r="K15" s="504" t="s">
        <v>65</v>
      </c>
      <c r="L15" s="457"/>
      <c r="M15" s="196" t="s">
        <v>65</v>
      </c>
      <c r="N15" s="457"/>
      <c r="O15" s="506">
        <v>17480</v>
      </c>
      <c r="P15" s="457"/>
      <c r="Q15" s="457"/>
      <c r="R15" s="457"/>
      <c r="S15" s="464"/>
      <c r="T15" s="466"/>
      <c r="U15" s="473"/>
      <c r="V15" s="466"/>
      <c r="W15" s="468"/>
    </row>
    <row r="16" spans="1:23" ht="15" customHeight="1">
      <c r="A16" s="154"/>
      <c r="B16" s="155"/>
      <c r="C16" s="155"/>
      <c r="D16" s="156"/>
      <c r="E16" s="478"/>
      <c r="F16" s="152" t="s">
        <v>82</v>
      </c>
      <c r="G16" s="166">
        <v>241690</v>
      </c>
      <c r="H16" s="166">
        <v>227420</v>
      </c>
      <c r="I16" s="166">
        <v>2290</v>
      </c>
      <c r="J16" s="166">
        <v>2150</v>
      </c>
      <c r="K16" s="505" t="s">
        <v>65</v>
      </c>
      <c r="L16" s="458"/>
      <c r="M16" s="197" t="s">
        <v>65</v>
      </c>
      <c r="N16" s="458"/>
      <c r="O16" s="481"/>
      <c r="P16" s="458"/>
      <c r="Q16" s="458"/>
      <c r="R16" s="458"/>
      <c r="S16" s="464"/>
      <c r="T16" s="466"/>
      <c r="U16" s="473"/>
      <c r="V16" s="466"/>
      <c r="W16" s="468"/>
    </row>
    <row r="17" spans="1:23" ht="15" customHeight="1">
      <c r="A17" s="145">
        <v>41</v>
      </c>
      <c r="B17" s="146" t="s">
        <v>99</v>
      </c>
      <c r="C17" s="146">
        <v>50</v>
      </c>
      <c r="D17" s="147" t="s">
        <v>98</v>
      </c>
      <c r="E17" s="477" t="s">
        <v>83</v>
      </c>
      <c r="F17" s="148" t="s">
        <v>79</v>
      </c>
      <c r="G17" s="161">
        <v>74400</v>
      </c>
      <c r="H17" s="161">
        <v>62990</v>
      </c>
      <c r="I17" s="161">
        <v>720</v>
      </c>
      <c r="J17" s="161">
        <v>610</v>
      </c>
      <c r="K17" s="503" t="s">
        <v>65</v>
      </c>
      <c r="L17" s="456">
        <v>80</v>
      </c>
      <c r="M17" s="198">
        <v>3410</v>
      </c>
      <c r="N17" s="456">
        <v>30</v>
      </c>
      <c r="O17" s="480">
        <v>16990</v>
      </c>
      <c r="P17" s="456">
        <v>90</v>
      </c>
      <c r="Q17" s="456">
        <v>5400</v>
      </c>
      <c r="R17" s="456">
        <v>9800</v>
      </c>
      <c r="S17" s="464"/>
      <c r="T17" s="466"/>
      <c r="U17" s="473"/>
      <c r="V17" s="466"/>
      <c r="W17" s="468">
        <v>0.96</v>
      </c>
    </row>
    <row r="18" spans="1:23" ht="15" customHeight="1">
      <c r="A18" s="149"/>
      <c r="B18" s="150"/>
      <c r="C18" s="150"/>
      <c r="D18" s="151"/>
      <c r="E18" s="478"/>
      <c r="F18" s="152" t="s">
        <v>80</v>
      </c>
      <c r="G18" s="166">
        <v>82940</v>
      </c>
      <c r="H18" s="166">
        <v>71530</v>
      </c>
      <c r="I18" s="166">
        <v>800</v>
      </c>
      <c r="J18" s="166">
        <v>690</v>
      </c>
      <c r="K18" s="217">
        <v>8540</v>
      </c>
      <c r="L18" s="457"/>
      <c r="M18" s="196" t="s">
        <v>65</v>
      </c>
      <c r="N18" s="457"/>
      <c r="O18" s="506"/>
      <c r="P18" s="457"/>
      <c r="Q18" s="457"/>
      <c r="R18" s="457"/>
      <c r="S18" s="464"/>
      <c r="T18" s="466"/>
      <c r="U18" s="473"/>
      <c r="V18" s="466"/>
      <c r="W18" s="468"/>
    </row>
    <row r="19" spans="1:23" ht="15" customHeight="1">
      <c r="A19" s="149"/>
      <c r="B19" s="150"/>
      <c r="C19" s="150"/>
      <c r="D19" s="151"/>
      <c r="E19" s="479" t="s">
        <v>84</v>
      </c>
      <c r="F19" s="153" t="s">
        <v>81</v>
      </c>
      <c r="G19" s="168">
        <v>151610</v>
      </c>
      <c r="H19" s="168">
        <v>140200</v>
      </c>
      <c r="I19" s="168">
        <v>1390</v>
      </c>
      <c r="J19" s="168">
        <v>1280</v>
      </c>
      <c r="K19" s="504" t="s">
        <v>65</v>
      </c>
      <c r="L19" s="457"/>
      <c r="M19" s="196" t="s">
        <v>65</v>
      </c>
      <c r="N19" s="457"/>
      <c r="O19" s="506">
        <v>15110</v>
      </c>
      <c r="P19" s="457"/>
      <c r="Q19" s="457"/>
      <c r="R19" s="457"/>
      <c r="S19" s="464"/>
      <c r="T19" s="466"/>
      <c r="U19" s="473"/>
      <c r="V19" s="466"/>
      <c r="W19" s="468"/>
    </row>
    <row r="20" spans="1:23" ht="15" customHeight="1">
      <c r="A20" s="154"/>
      <c r="B20" s="155"/>
      <c r="C20" s="155"/>
      <c r="D20" s="156"/>
      <c r="E20" s="478"/>
      <c r="F20" s="152" t="s">
        <v>82</v>
      </c>
      <c r="G20" s="166">
        <v>237100</v>
      </c>
      <c r="H20" s="166">
        <v>225690</v>
      </c>
      <c r="I20" s="166">
        <v>2240</v>
      </c>
      <c r="J20" s="166">
        <v>2130</v>
      </c>
      <c r="K20" s="505" t="s">
        <v>65</v>
      </c>
      <c r="L20" s="458"/>
      <c r="M20" s="197" t="s">
        <v>65</v>
      </c>
      <c r="N20" s="458"/>
      <c r="O20" s="481"/>
      <c r="P20" s="458"/>
      <c r="Q20" s="458"/>
      <c r="R20" s="458"/>
      <c r="S20" s="464"/>
      <c r="T20" s="466"/>
      <c r="U20" s="473"/>
      <c r="V20" s="466"/>
      <c r="W20" s="468"/>
    </row>
    <row r="21" spans="1:23" ht="15" customHeight="1">
      <c r="A21" s="145">
        <v>51</v>
      </c>
      <c r="B21" s="146" t="s">
        <v>99</v>
      </c>
      <c r="C21" s="146">
        <v>60</v>
      </c>
      <c r="D21" s="147" t="s">
        <v>98</v>
      </c>
      <c r="E21" s="477" t="s">
        <v>83</v>
      </c>
      <c r="F21" s="148" t="s">
        <v>79</v>
      </c>
      <c r="G21" s="161">
        <v>65210</v>
      </c>
      <c r="H21" s="161">
        <v>55700</v>
      </c>
      <c r="I21" s="161">
        <v>630</v>
      </c>
      <c r="J21" s="161">
        <v>530</v>
      </c>
      <c r="K21" s="503" t="s">
        <v>65</v>
      </c>
      <c r="L21" s="456">
        <v>80</v>
      </c>
      <c r="M21" s="198">
        <v>3410</v>
      </c>
      <c r="N21" s="456">
        <v>30</v>
      </c>
      <c r="O21" s="456">
        <v>15410</v>
      </c>
      <c r="P21" s="456">
        <v>70</v>
      </c>
      <c r="Q21" s="456">
        <v>4500</v>
      </c>
      <c r="R21" s="456">
        <v>8100</v>
      </c>
      <c r="S21" s="464"/>
      <c r="T21" s="466"/>
      <c r="U21" s="473"/>
      <c r="V21" s="466"/>
      <c r="W21" s="468">
        <v>0.94</v>
      </c>
    </row>
    <row r="22" spans="1:23" ht="15" customHeight="1">
      <c r="A22" s="149"/>
      <c r="B22" s="150"/>
      <c r="C22" s="150"/>
      <c r="D22" s="151"/>
      <c r="E22" s="478"/>
      <c r="F22" s="152" t="s">
        <v>80</v>
      </c>
      <c r="G22" s="166">
        <v>73750</v>
      </c>
      <c r="H22" s="166">
        <v>64240</v>
      </c>
      <c r="I22" s="166">
        <v>710</v>
      </c>
      <c r="J22" s="166">
        <v>610</v>
      </c>
      <c r="K22" s="217">
        <v>8540</v>
      </c>
      <c r="L22" s="457"/>
      <c r="M22" s="196" t="s">
        <v>65</v>
      </c>
      <c r="N22" s="457"/>
      <c r="O22" s="482"/>
      <c r="P22" s="457"/>
      <c r="Q22" s="457"/>
      <c r="R22" s="457"/>
      <c r="S22" s="464"/>
      <c r="T22" s="466"/>
      <c r="U22" s="473"/>
      <c r="V22" s="466"/>
      <c r="W22" s="468"/>
    </row>
    <row r="23" spans="1:23" ht="15" customHeight="1">
      <c r="A23" s="149"/>
      <c r="B23" s="150"/>
      <c r="C23" s="150"/>
      <c r="D23" s="151"/>
      <c r="E23" s="479" t="s">
        <v>84</v>
      </c>
      <c r="F23" s="153" t="s">
        <v>81</v>
      </c>
      <c r="G23" s="168">
        <v>142420</v>
      </c>
      <c r="H23" s="168">
        <v>132910</v>
      </c>
      <c r="I23" s="168">
        <v>1300</v>
      </c>
      <c r="J23" s="168">
        <v>1210</v>
      </c>
      <c r="K23" s="504" t="s">
        <v>65</v>
      </c>
      <c r="L23" s="457"/>
      <c r="M23" s="196" t="s">
        <v>65</v>
      </c>
      <c r="N23" s="457"/>
      <c r="O23" s="457">
        <v>13530</v>
      </c>
      <c r="P23" s="457"/>
      <c r="Q23" s="457"/>
      <c r="R23" s="457"/>
      <c r="S23" s="464"/>
      <c r="T23" s="466"/>
      <c r="U23" s="473"/>
      <c r="V23" s="466"/>
      <c r="W23" s="468"/>
    </row>
    <row r="24" spans="1:23" ht="15" customHeight="1">
      <c r="A24" s="154"/>
      <c r="B24" s="155"/>
      <c r="C24" s="155"/>
      <c r="D24" s="156"/>
      <c r="E24" s="478"/>
      <c r="F24" s="152" t="s">
        <v>82</v>
      </c>
      <c r="G24" s="166">
        <v>227910</v>
      </c>
      <c r="H24" s="166">
        <v>218400</v>
      </c>
      <c r="I24" s="166">
        <v>2150</v>
      </c>
      <c r="J24" s="166">
        <v>2060</v>
      </c>
      <c r="K24" s="505" t="s">
        <v>65</v>
      </c>
      <c r="L24" s="458"/>
      <c r="M24" s="197" t="s">
        <v>65</v>
      </c>
      <c r="N24" s="458"/>
      <c r="O24" s="458"/>
      <c r="P24" s="458"/>
      <c r="Q24" s="458"/>
      <c r="R24" s="458"/>
      <c r="S24" s="464"/>
      <c r="T24" s="466"/>
      <c r="U24" s="473"/>
      <c r="V24" s="466"/>
      <c r="W24" s="468"/>
    </row>
    <row r="25" spans="1:23" s="130" customFormat="1" ht="15" customHeight="1">
      <c r="A25" s="157">
        <v>61</v>
      </c>
      <c r="B25" s="158" t="s">
        <v>99</v>
      </c>
      <c r="C25" s="158">
        <v>70</v>
      </c>
      <c r="D25" s="159" t="s">
        <v>98</v>
      </c>
      <c r="E25" s="480" t="s">
        <v>83</v>
      </c>
      <c r="F25" s="160" t="s">
        <v>79</v>
      </c>
      <c r="G25" s="161">
        <v>58720</v>
      </c>
      <c r="H25" s="161">
        <v>50560</v>
      </c>
      <c r="I25" s="161">
        <v>560</v>
      </c>
      <c r="J25" s="161">
        <v>480</v>
      </c>
      <c r="K25" s="503" t="s">
        <v>65</v>
      </c>
      <c r="L25" s="456">
        <v>80</v>
      </c>
      <c r="M25" s="198">
        <v>3410</v>
      </c>
      <c r="N25" s="456">
        <v>30</v>
      </c>
      <c r="O25" s="456">
        <v>14280</v>
      </c>
      <c r="P25" s="456">
        <v>60</v>
      </c>
      <c r="Q25" s="456">
        <v>3900</v>
      </c>
      <c r="R25" s="456">
        <v>7100</v>
      </c>
      <c r="S25" s="464"/>
      <c r="T25" s="466"/>
      <c r="U25" s="473"/>
      <c r="V25" s="466"/>
      <c r="W25" s="468">
        <v>0.95</v>
      </c>
    </row>
    <row r="26" spans="1:23" s="130" customFormat="1" ht="15" customHeight="1">
      <c r="A26" s="162"/>
      <c r="B26" s="163"/>
      <c r="C26" s="163"/>
      <c r="D26" s="164"/>
      <c r="E26" s="481"/>
      <c r="F26" s="165" t="s">
        <v>80</v>
      </c>
      <c r="G26" s="166">
        <v>67260</v>
      </c>
      <c r="H26" s="166">
        <v>59100</v>
      </c>
      <c r="I26" s="166">
        <v>640</v>
      </c>
      <c r="J26" s="166">
        <v>560</v>
      </c>
      <c r="K26" s="217">
        <v>8540</v>
      </c>
      <c r="L26" s="457"/>
      <c r="M26" s="196" t="s">
        <v>65</v>
      </c>
      <c r="N26" s="457"/>
      <c r="O26" s="482"/>
      <c r="P26" s="457"/>
      <c r="Q26" s="457"/>
      <c r="R26" s="457"/>
      <c r="S26" s="464"/>
      <c r="T26" s="466"/>
      <c r="U26" s="473"/>
      <c r="V26" s="466"/>
      <c r="W26" s="468"/>
    </row>
    <row r="27" spans="1:23" s="130" customFormat="1" ht="15" customHeight="1">
      <c r="A27" s="162"/>
      <c r="B27" s="163"/>
      <c r="C27" s="163"/>
      <c r="D27" s="164"/>
      <c r="E27" s="482" t="s">
        <v>84</v>
      </c>
      <c r="F27" s="167" t="s">
        <v>81</v>
      </c>
      <c r="G27" s="168">
        <v>135930</v>
      </c>
      <c r="H27" s="168">
        <v>127770</v>
      </c>
      <c r="I27" s="168">
        <v>1240</v>
      </c>
      <c r="J27" s="168">
        <v>1150</v>
      </c>
      <c r="K27" s="504" t="s">
        <v>65</v>
      </c>
      <c r="L27" s="457"/>
      <c r="M27" s="196" t="s">
        <v>65</v>
      </c>
      <c r="N27" s="457"/>
      <c r="O27" s="457">
        <v>12400</v>
      </c>
      <c r="P27" s="457"/>
      <c r="Q27" s="457"/>
      <c r="R27" s="457"/>
      <c r="S27" s="464"/>
      <c r="T27" s="466"/>
      <c r="U27" s="473"/>
      <c r="V27" s="466"/>
      <c r="W27" s="468"/>
    </row>
    <row r="28" spans="1:23" s="130" customFormat="1" ht="15" customHeight="1">
      <c r="A28" s="169"/>
      <c r="B28" s="170"/>
      <c r="C28" s="170"/>
      <c r="D28" s="171"/>
      <c r="E28" s="481"/>
      <c r="F28" s="165" t="s">
        <v>82</v>
      </c>
      <c r="G28" s="166">
        <v>221420</v>
      </c>
      <c r="H28" s="166">
        <v>213260</v>
      </c>
      <c r="I28" s="166">
        <v>2090</v>
      </c>
      <c r="J28" s="166">
        <v>2000</v>
      </c>
      <c r="K28" s="505" t="s">
        <v>65</v>
      </c>
      <c r="L28" s="458"/>
      <c r="M28" s="197" t="s">
        <v>65</v>
      </c>
      <c r="N28" s="458"/>
      <c r="O28" s="458"/>
      <c r="P28" s="458"/>
      <c r="Q28" s="458"/>
      <c r="R28" s="458"/>
      <c r="S28" s="464"/>
      <c r="T28" s="466"/>
      <c r="U28" s="473"/>
      <c r="V28" s="466"/>
      <c r="W28" s="468"/>
    </row>
    <row r="29" spans="1:23" ht="15" customHeight="1">
      <c r="A29" s="145">
        <v>71</v>
      </c>
      <c r="B29" s="146" t="s">
        <v>99</v>
      </c>
      <c r="C29" s="146">
        <v>80</v>
      </c>
      <c r="D29" s="147" t="s">
        <v>98</v>
      </c>
      <c r="E29" s="477" t="s">
        <v>83</v>
      </c>
      <c r="F29" s="148" t="s">
        <v>79</v>
      </c>
      <c r="G29" s="161">
        <v>53910</v>
      </c>
      <c r="H29" s="161">
        <v>46780</v>
      </c>
      <c r="I29" s="161">
        <v>510</v>
      </c>
      <c r="J29" s="161">
        <v>440</v>
      </c>
      <c r="K29" s="503" t="s">
        <v>65</v>
      </c>
      <c r="L29" s="456">
        <v>80</v>
      </c>
      <c r="M29" s="198">
        <v>3410</v>
      </c>
      <c r="N29" s="456">
        <v>30</v>
      </c>
      <c r="O29" s="456">
        <v>13430</v>
      </c>
      <c r="P29" s="456">
        <v>50</v>
      </c>
      <c r="Q29" s="456">
        <v>4400</v>
      </c>
      <c r="R29" s="456">
        <v>7900</v>
      </c>
      <c r="S29" s="464"/>
      <c r="T29" s="466"/>
      <c r="U29" s="473"/>
      <c r="V29" s="466">
        <v>0.06</v>
      </c>
      <c r="W29" s="468">
        <v>0.96</v>
      </c>
    </row>
    <row r="30" spans="1:23" ht="15" customHeight="1">
      <c r="A30" s="149"/>
      <c r="B30" s="150"/>
      <c r="C30" s="150"/>
      <c r="D30" s="151"/>
      <c r="E30" s="478"/>
      <c r="F30" s="152" t="s">
        <v>80</v>
      </c>
      <c r="G30" s="166">
        <v>62450</v>
      </c>
      <c r="H30" s="166">
        <v>55320</v>
      </c>
      <c r="I30" s="166">
        <v>590</v>
      </c>
      <c r="J30" s="166">
        <v>520</v>
      </c>
      <c r="K30" s="217">
        <v>8540</v>
      </c>
      <c r="L30" s="457"/>
      <c r="M30" s="196" t="s">
        <v>65</v>
      </c>
      <c r="N30" s="457"/>
      <c r="O30" s="482"/>
      <c r="P30" s="457"/>
      <c r="Q30" s="457"/>
      <c r="R30" s="457"/>
      <c r="S30" s="464"/>
      <c r="T30" s="466"/>
      <c r="U30" s="473"/>
      <c r="V30" s="466"/>
      <c r="W30" s="468"/>
    </row>
    <row r="31" spans="1:23" ht="15" customHeight="1">
      <c r="A31" s="149"/>
      <c r="B31" s="150"/>
      <c r="C31" s="150"/>
      <c r="D31" s="151"/>
      <c r="E31" s="479" t="s">
        <v>84</v>
      </c>
      <c r="F31" s="153" t="s">
        <v>81</v>
      </c>
      <c r="G31" s="168">
        <v>131120</v>
      </c>
      <c r="H31" s="168">
        <v>123990</v>
      </c>
      <c r="I31" s="168">
        <v>1190</v>
      </c>
      <c r="J31" s="168">
        <v>1120</v>
      </c>
      <c r="K31" s="504" t="s">
        <v>65</v>
      </c>
      <c r="L31" s="457"/>
      <c r="M31" s="196" t="s">
        <v>65</v>
      </c>
      <c r="N31" s="457"/>
      <c r="O31" s="457">
        <v>11560</v>
      </c>
      <c r="P31" s="457"/>
      <c r="Q31" s="457"/>
      <c r="R31" s="457"/>
      <c r="S31" s="464"/>
      <c r="T31" s="466"/>
      <c r="U31" s="473"/>
      <c r="V31" s="466"/>
      <c r="W31" s="468"/>
    </row>
    <row r="32" spans="1:23" ht="15" customHeight="1">
      <c r="A32" s="154"/>
      <c r="B32" s="155"/>
      <c r="C32" s="155"/>
      <c r="D32" s="156"/>
      <c r="E32" s="478"/>
      <c r="F32" s="152" t="s">
        <v>82</v>
      </c>
      <c r="G32" s="166">
        <v>216610</v>
      </c>
      <c r="H32" s="166">
        <v>209480</v>
      </c>
      <c r="I32" s="166">
        <v>2040</v>
      </c>
      <c r="J32" s="166">
        <v>1970</v>
      </c>
      <c r="K32" s="505" t="s">
        <v>65</v>
      </c>
      <c r="L32" s="458"/>
      <c r="M32" s="197" t="s">
        <v>65</v>
      </c>
      <c r="N32" s="458"/>
      <c r="O32" s="458"/>
      <c r="P32" s="458"/>
      <c r="Q32" s="458"/>
      <c r="R32" s="458"/>
      <c r="S32" s="464"/>
      <c r="T32" s="466"/>
      <c r="U32" s="473"/>
      <c r="V32" s="466"/>
      <c r="W32" s="468"/>
    </row>
    <row r="33" spans="1:23" ht="15" customHeight="1">
      <c r="A33" s="145">
        <v>81</v>
      </c>
      <c r="B33" s="146" t="s">
        <v>99</v>
      </c>
      <c r="C33" s="146">
        <v>90</v>
      </c>
      <c r="D33" s="147" t="s">
        <v>98</v>
      </c>
      <c r="E33" s="477" t="s">
        <v>83</v>
      </c>
      <c r="F33" s="148" t="s">
        <v>79</v>
      </c>
      <c r="G33" s="161">
        <v>50110</v>
      </c>
      <c r="H33" s="161">
        <v>43770</v>
      </c>
      <c r="I33" s="161">
        <v>480</v>
      </c>
      <c r="J33" s="161">
        <v>410</v>
      </c>
      <c r="K33" s="503" t="s">
        <v>65</v>
      </c>
      <c r="L33" s="456">
        <v>80</v>
      </c>
      <c r="M33" s="198">
        <v>3410</v>
      </c>
      <c r="N33" s="456">
        <v>30</v>
      </c>
      <c r="O33" s="456">
        <v>12780</v>
      </c>
      <c r="P33" s="456">
        <v>50</v>
      </c>
      <c r="Q33" s="456">
        <v>3900</v>
      </c>
      <c r="R33" s="456">
        <v>7100</v>
      </c>
      <c r="S33" s="464"/>
      <c r="T33" s="466"/>
      <c r="U33" s="473"/>
      <c r="V33" s="466"/>
      <c r="W33" s="468">
        <v>0.92</v>
      </c>
    </row>
    <row r="34" spans="1:23" ht="15" customHeight="1">
      <c r="A34" s="149"/>
      <c r="B34" s="150"/>
      <c r="C34" s="150"/>
      <c r="D34" s="151"/>
      <c r="E34" s="478"/>
      <c r="F34" s="152" t="s">
        <v>80</v>
      </c>
      <c r="G34" s="166">
        <v>58650</v>
      </c>
      <c r="H34" s="166">
        <v>52310</v>
      </c>
      <c r="I34" s="166">
        <v>560</v>
      </c>
      <c r="J34" s="166">
        <v>490</v>
      </c>
      <c r="K34" s="217">
        <v>8540</v>
      </c>
      <c r="L34" s="457"/>
      <c r="M34" s="196" t="s">
        <v>65</v>
      </c>
      <c r="N34" s="457"/>
      <c r="O34" s="482"/>
      <c r="P34" s="457"/>
      <c r="Q34" s="457"/>
      <c r="R34" s="457"/>
      <c r="S34" s="464"/>
      <c r="T34" s="466"/>
      <c r="U34" s="473"/>
      <c r="V34" s="466"/>
      <c r="W34" s="468"/>
    </row>
    <row r="35" spans="1:23" ht="15" customHeight="1">
      <c r="A35" s="149"/>
      <c r="B35" s="150"/>
      <c r="C35" s="150"/>
      <c r="D35" s="151"/>
      <c r="E35" s="479" t="s">
        <v>84</v>
      </c>
      <c r="F35" s="153" t="s">
        <v>81</v>
      </c>
      <c r="G35" s="168">
        <v>127320</v>
      </c>
      <c r="H35" s="168">
        <v>120980</v>
      </c>
      <c r="I35" s="168">
        <v>1150</v>
      </c>
      <c r="J35" s="168">
        <v>1090</v>
      </c>
      <c r="K35" s="504" t="s">
        <v>65</v>
      </c>
      <c r="L35" s="457"/>
      <c r="M35" s="196" t="s">
        <v>65</v>
      </c>
      <c r="N35" s="457"/>
      <c r="O35" s="457">
        <v>10900</v>
      </c>
      <c r="P35" s="457"/>
      <c r="Q35" s="457"/>
      <c r="R35" s="457"/>
      <c r="S35" s="464"/>
      <c r="T35" s="466"/>
      <c r="U35" s="473"/>
      <c r="V35" s="466"/>
      <c r="W35" s="468"/>
    </row>
    <row r="36" spans="1:23" ht="15" customHeight="1">
      <c r="A36" s="154"/>
      <c r="B36" s="155"/>
      <c r="C36" s="155"/>
      <c r="D36" s="156"/>
      <c r="E36" s="478"/>
      <c r="F36" s="152" t="s">
        <v>82</v>
      </c>
      <c r="G36" s="166">
        <v>212810</v>
      </c>
      <c r="H36" s="166">
        <v>206470</v>
      </c>
      <c r="I36" s="166">
        <v>2000</v>
      </c>
      <c r="J36" s="166">
        <v>1940</v>
      </c>
      <c r="K36" s="505" t="s">
        <v>65</v>
      </c>
      <c r="L36" s="458"/>
      <c r="M36" s="197" t="s">
        <v>65</v>
      </c>
      <c r="N36" s="458"/>
      <c r="O36" s="458"/>
      <c r="P36" s="458"/>
      <c r="Q36" s="458"/>
      <c r="R36" s="458"/>
      <c r="S36" s="464"/>
      <c r="T36" s="466"/>
      <c r="U36" s="473"/>
      <c r="V36" s="466"/>
      <c r="W36" s="468"/>
    </row>
    <row r="37" spans="1:23" ht="15" customHeight="1">
      <c r="A37" s="145">
        <v>91</v>
      </c>
      <c r="B37" s="146" t="s">
        <v>99</v>
      </c>
      <c r="C37" s="146">
        <v>100</v>
      </c>
      <c r="D37" s="147" t="s">
        <v>98</v>
      </c>
      <c r="E37" s="477" t="s">
        <v>83</v>
      </c>
      <c r="F37" s="148" t="s">
        <v>79</v>
      </c>
      <c r="G37" s="161">
        <v>43170</v>
      </c>
      <c r="H37" s="161">
        <v>37470</v>
      </c>
      <c r="I37" s="161">
        <v>410</v>
      </c>
      <c r="J37" s="161">
        <v>350</v>
      </c>
      <c r="K37" s="503" t="s">
        <v>65</v>
      </c>
      <c r="L37" s="456">
        <v>80</v>
      </c>
      <c r="M37" s="198">
        <v>3410</v>
      </c>
      <c r="N37" s="456">
        <v>30</v>
      </c>
      <c r="O37" s="456" t="s">
        <v>65</v>
      </c>
      <c r="P37" s="456" t="s">
        <v>65</v>
      </c>
      <c r="Q37" s="456">
        <v>3500</v>
      </c>
      <c r="R37" s="456">
        <v>6200</v>
      </c>
      <c r="S37" s="464"/>
      <c r="T37" s="466"/>
      <c r="U37" s="473"/>
      <c r="V37" s="466"/>
      <c r="W37" s="468">
        <v>0.98</v>
      </c>
    </row>
    <row r="38" spans="1:23" ht="15" customHeight="1">
      <c r="A38" s="149"/>
      <c r="B38" s="150"/>
      <c r="C38" s="150"/>
      <c r="D38" s="151"/>
      <c r="E38" s="478"/>
      <c r="F38" s="152" t="s">
        <v>80</v>
      </c>
      <c r="G38" s="166">
        <v>51710</v>
      </c>
      <c r="H38" s="166">
        <v>46010</v>
      </c>
      <c r="I38" s="166">
        <v>490</v>
      </c>
      <c r="J38" s="166">
        <v>430</v>
      </c>
      <c r="K38" s="217">
        <v>8540</v>
      </c>
      <c r="L38" s="457"/>
      <c r="M38" s="196" t="s">
        <v>65</v>
      </c>
      <c r="N38" s="457"/>
      <c r="O38" s="457"/>
      <c r="P38" s="457"/>
      <c r="Q38" s="457"/>
      <c r="R38" s="457"/>
      <c r="S38" s="464"/>
      <c r="T38" s="466"/>
      <c r="U38" s="473"/>
      <c r="V38" s="466"/>
      <c r="W38" s="468"/>
    </row>
    <row r="39" spans="1:23" ht="15" customHeight="1">
      <c r="A39" s="149"/>
      <c r="B39" s="150"/>
      <c r="C39" s="150"/>
      <c r="D39" s="151"/>
      <c r="E39" s="479" t="s">
        <v>84</v>
      </c>
      <c r="F39" s="153" t="s">
        <v>81</v>
      </c>
      <c r="G39" s="168">
        <v>120380</v>
      </c>
      <c r="H39" s="168">
        <v>114680</v>
      </c>
      <c r="I39" s="168">
        <v>1080</v>
      </c>
      <c r="J39" s="168">
        <v>1020</v>
      </c>
      <c r="K39" s="504" t="s">
        <v>65</v>
      </c>
      <c r="L39" s="457"/>
      <c r="M39" s="196" t="s">
        <v>65</v>
      </c>
      <c r="N39" s="457"/>
      <c r="O39" s="457" t="s">
        <v>65</v>
      </c>
      <c r="P39" s="457"/>
      <c r="Q39" s="457"/>
      <c r="R39" s="457"/>
      <c r="S39" s="464"/>
      <c r="T39" s="466"/>
      <c r="U39" s="473"/>
      <c r="V39" s="466"/>
      <c r="W39" s="468"/>
    </row>
    <row r="40" spans="1:23" ht="15" customHeight="1">
      <c r="A40" s="154"/>
      <c r="B40" s="155"/>
      <c r="C40" s="155"/>
      <c r="D40" s="156"/>
      <c r="E40" s="478"/>
      <c r="F40" s="152" t="s">
        <v>82</v>
      </c>
      <c r="G40" s="166">
        <v>205870</v>
      </c>
      <c r="H40" s="166">
        <v>200170</v>
      </c>
      <c r="I40" s="166">
        <v>1930</v>
      </c>
      <c r="J40" s="166">
        <v>1870</v>
      </c>
      <c r="K40" s="505" t="s">
        <v>65</v>
      </c>
      <c r="L40" s="458"/>
      <c r="M40" s="197" t="s">
        <v>65</v>
      </c>
      <c r="N40" s="458"/>
      <c r="O40" s="458"/>
      <c r="P40" s="458"/>
      <c r="Q40" s="458"/>
      <c r="R40" s="458"/>
      <c r="S40" s="464"/>
      <c r="T40" s="466"/>
      <c r="U40" s="473"/>
      <c r="V40" s="466"/>
      <c r="W40" s="468"/>
    </row>
    <row r="41" spans="1:23" ht="15" customHeight="1">
      <c r="A41" s="145">
        <v>101</v>
      </c>
      <c r="B41" s="146" t="s">
        <v>99</v>
      </c>
      <c r="C41" s="146">
        <v>110</v>
      </c>
      <c r="D41" s="147" t="s">
        <v>98</v>
      </c>
      <c r="E41" s="477" t="s">
        <v>83</v>
      </c>
      <c r="F41" s="148" t="s">
        <v>79</v>
      </c>
      <c r="G41" s="161">
        <v>41090</v>
      </c>
      <c r="H41" s="161">
        <v>35900</v>
      </c>
      <c r="I41" s="161">
        <v>390</v>
      </c>
      <c r="J41" s="161">
        <v>330</v>
      </c>
      <c r="K41" s="503" t="s">
        <v>65</v>
      </c>
      <c r="L41" s="456">
        <v>80</v>
      </c>
      <c r="M41" s="198">
        <v>3410</v>
      </c>
      <c r="N41" s="456">
        <v>30</v>
      </c>
      <c r="O41" s="456" t="s">
        <v>65</v>
      </c>
      <c r="P41" s="456" t="s">
        <v>65</v>
      </c>
      <c r="Q41" s="456">
        <v>3800</v>
      </c>
      <c r="R41" s="456">
        <v>6800</v>
      </c>
      <c r="S41" s="464"/>
      <c r="T41" s="466"/>
      <c r="U41" s="473"/>
      <c r="V41" s="466"/>
      <c r="W41" s="468">
        <v>0.98</v>
      </c>
    </row>
    <row r="42" spans="1:23" ht="15" customHeight="1">
      <c r="A42" s="149"/>
      <c r="B42" s="150"/>
      <c r="C42" s="150"/>
      <c r="D42" s="151"/>
      <c r="E42" s="478"/>
      <c r="F42" s="152" t="s">
        <v>80</v>
      </c>
      <c r="G42" s="166">
        <v>49630</v>
      </c>
      <c r="H42" s="166">
        <v>44440</v>
      </c>
      <c r="I42" s="166">
        <v>470</v>
      </c>
      <c r="J42" s="166">
        <v>410</v>
      </c>
      <c r="K42" s="217">
        <v>8540</v>
      </c>
      <c r="L42" s="457"/>
      <c r="M42" s="196" t="s">
        <v>65</v>
      </c>
      <c r="N42" s="457"/>
      <c r="O42" s="457"/>
      <c r="P42" s="457"/>
      <c r="Q42" s="457"/>
      <c r="R42" s="457"/>
      <c r="S42" s="464"/>
      <c r="T42" s="466"/>
      <c r="U42" s="473"/>
      <c r="V42" s="466"/>
      <c r="W42" s="468"/>
    </row>
    <row r="43" spans="1:23" ht="15" customHeight="1">
      <c r="A43" s="149"/>
      <c r="B43" s="150"/>
      <c r="C43" s="150"/>
      <c r="D43" s="151"/>
      <c r="E43" s="479" t="s">
        <v>84</v>
      </c>
      <c r="F43" s="153" t="s">
        <v>81</v>
      </c>
      <c r="G43" s="168">
        <v>118300</v>
      </c>
      <c r="H43" s="168">
        <v>113110</v>
      </c>
      <c r="I43" s="168">
        <v>1060</v>
      </c>
      <c r="J43" s="168">
        <v>1010</v>
      </c>
      <c r="K43" s="504" t="s">
        <v>65</v>
      </c>
      <c r="L43" s="457"/>
      <c r="M43" s="196" t="s">
        <v>65</v>
      </c>
      <c r="N43" s="457"/>
      <c r="O43" s="457" t="s">
        <v>65</v>
      </c>
      <c r="P43" s="457"/>
      <c r="Q43" s="457"/>
      <c r="R43" s="457"/>
      <c r="S43" s="464"/>
      <c r="T43" s="466"/>
      <c r="U43" s="473"/>
      <c r="V43" s="466"/>
      <c r="W43" s="468"/>
    </row>
    <row r="44" spans="1:23" ht="15" customHeight="1">
      <c r="A44" s="154"/>
      <c r="B44" s="155"/>
      <c r="C44" s="155"/>
      <c r="D44" s="156"/>
      <c r="E44" s="478"/>
      <c r="F44" s="152" t="s">
        <v>82</v>
      </c>
      <c r="G44" s="166">
        <v>203790</v>
      </c>
      <c r="H44" s="166">
        <v>198600</v>
      </c>
      <c r="I44" s="166">
        <v>1910</v>
      </c>
      <c r="J44" s="166">
        <v>1860</v>
      </c>
      <c r="K44" s="505" t="s">
        <v>65</v>
      </c>
      <c r="L44" s="458"/>
      <c r="M44" s="197" t="s">
        <v>65</v>
      </c>
      <c r="N44" s="458"/>
      <c r="O44" s="458"/>
      <c r="P44" s="458"/>
      <c r="Q44" s="458"/>
      <c r="R44" s="458"/>
      <c r="S44" s="464"/>
      <c r="T44" s="466"/>
      <c r="U44" s="473"/>
      <c r="V44" s="466"/>
      <c r="W44" s="468"/>
    </row>
    <row r="45" spans="1:23" ht="15" customHeight="1">
      <c r="A45" s="145">
        <v>111</v>
      </c>
      <c r="B45" s="146" t="s">
        <v>99</v>
      </c>
      <c r="C45" s="146">
        <v>120</v>
      </c>
      <c r="D45" s="147" t="s">
        <v>98</v>
      </c>
      <c r="E45" s="477" t="s">
        <v>83</v>
      </c>
      <c r="F45" s="148" t="s">
        <v>79</v>
      </c>
      <c r="G45" s="161">
        <v>39310</v>
      </c>
      <c r="H45" s="161">
        <v>34560</v>
      </c>
      <c r="I45" s="161">
        <v>370</v>
      </c>
      <c r="J45" s="161">
        <v>320</v>
      </c>
      <c r="K45" s="503" t="s">
        <v>65</v>
      </c>
      <c r="L45" s="456">
        <v>80</v>
      </c>
      <c r="M45" s="198">
        <v>3410</v>
      </c>
      <c r="N45" s="456">
        <v>30</v>
      </c>
      <c r="O45" s="456" t="s">
        <v>65</v>
      </c>
      <c r="P45" s="456" t="s">
        <v>65</v>
      </c>
      <c r="Q45" s="456">
        <v>3500</v>
      </c>
      <c r="R45" s="456">
        <v>6200</v>
      </c>
      <c r="S45" s="464"/>
      <c r="T45" s="466"/>
      <c r="U45" s="473"/>
      <c r="V45" s="466"/>
      <c r="W45" s="468">
        <v>0.98</v>
      </c>
    </row>
    <row r="46" spans="1:23" ht="15" customHeight="1">
      <c r="A46" s="149"/>
      <c r="B46" s="150"/>
      <c r="C46" s="150"/>
      <c r="D46" s="151"/>
      <c r="E46" s="478"/>
      <c r="F46" s="152" t="s">
        <v>80</v>
      </c>
      <c r="G46" s="166">
        <v>47850</v>
      </c>
      <c r="H46" s="166">
        <v>43100</v>
      </c>
      <c r="I46" s="166">
        <v>450</v>
      </c>
      <c r="J46" s="166">
        <v>400</v>
      </c>
      <c r="K46" s="217">
        <v>8540</v>
      </c>
      <c r="L46" s="457"/>
      <c r="M46" s="196" t="s">
        <v>65</v>
      </c>
      <c r="N46" s="457"/>
      <c r="O46" s="457"/>
      <c r="P46" s="457"/>
      <c r="Q46" s="457"/>
      <c r="R46" s="457"/>
      <c r="S46" s="464"/>
      <c r="T46" s="466"/>
      <c r="U46" s="473"/>
      <c r="V46" s="466"/>
      <c r="W46" s="468"/>
    </row>
    <row r="47" spans="1:23" ht="15" customHeight="1">
      <c r="A47" s="149"/>
      <c r="B47" s="150"/>
      <c r="C47" s="150"/>
      <c r="D47" s="151"/>
      <c r="E47" s="479" t="s">
        <v>84</v>
      </c>
      <c r="F47" s="153" t="s">
        <v>81</v>
      </c>
      <c r="G47" s="168">
        <v>116520</v>
      </c>
      <c r="H47" s="168">
        <v>111770</v>
      </c>
      <c r="I47" s="168">
        <v>1040</v>
      </c>
      <c r="J47" s="168">
        <v>990</v>
      </c>
      <c r="K47" s="504" t="s">
        <v>65</v>
      </c>
      <c r="L47" s="457"/>
      <c r="M47" s="196" t="s">
        <v>65</v>
      </c>
      <c r="N47" s="457"/>
      <c r="O47" s="457" t="s">
        <v>65</v>
      </c>
      <c r="P47" s="457"/>
      <c r="Q47" s="457"/>
      <c r="R47" s="457"/>
      <c r="S47" s="464"/>
      <c r="T47" s="466"/>
      <c r="U47" s="473"/>
      <c r="V47" s="466"/>
      <c r="W47" s="468"/>
    </row>
    <row r="48" spans="1:23" ht="15" customHeight="1">
      <c r="A48" s="154"/>
      <c r="B48" s="155"/>
      <c r="C48" s="155"/>
      <c r="D48" s="156"/>
      <c r="E48" s="478"/>
      <c r="F48" s="152" t="s">
        <v>82</v>
      </c>
      <c r="G48" s="166">
        <v>202010</v>
      </c>
      <c r="H48" s="166">
        <v>197260</v>
      </c>
      <c r="I48" s="166">
        <v>1890</v>
      </c>
      <c r="J48" s="166">
        <v>1840</v>
      </c>
      <c r="K48" s="505" t="s">
        <v>65</v>
      </c>
      <c r="L48" s="458"/>
      <c r="M48" s="197" t="s">
        <v>65</v>
      </c>
      <c r="N48" s="458"/>
      <c r="O48" s="458"/>
      <c r="P48" s="458"/>
      <c r="Q48" s="458"/>
      <c r="R48" s="458"/>
      <c r="S48" s="464"/>
      <c r="T48" s="466"/>
      <c r="U48" s="473"/>
      <c r="V48" s="466"/>
      <c r="W48" s="468"/>
    </row>
    <row r="49" spans="1:23" ht="15" customHeight="1">
      <c r="A49" s="145">
        <v>121</v>
      </c>
      <c r="B49" s="146" t="s">
        <v>99</v>
      </c>
      <c r="C49" s="146">
        <v>130</v>
      </c>
      <c r="D49" s="147" t="s">
        <v>98</v>
      </c>
      <c r="E49" s="477" t="s">
        <v>83</v>
      </c>
      <c r="F49" s="148" t="s">
        <v>79</v>
      </c>
      <c r="G49" s="161">
        <v>37810</v>
      </c>
      <c r="H49" s="161">
        <v>33420</v>
      </c>
      <c r="I49" s="161">
        <v>350</v>
      </c>
      <c r="J49" s="161">
        <v>310</v>
      </c>
      <c r="K49" s="503" t="s">
        <v>65</v>
      </c>
      <c r="L49" s="456">
        <v>80</v>
      </c>
      <c r="M49" s="198">
        <v>3410</v>
      </c>
      <c r="N49" s="456">
        <v>30</v>
      </c>
      <c r="O49" s="456" t="s">
        <v>65</v>
      </c>
      <c r="P49" s="456" t="s">
        <v>65</v>
      </c>
      <c r="Q49" s="456">
        <v>3200</v>
      </c>
      <c r="R49" s="456">
        <v>5700</v>
      </c>
      <c r="S49" s="464"/>
      <c r="T49" s="466"/>
      <c r="U49" s="473"/>
      <c r="V49" s="466"/>
      <c r="W49" s="468">
        <v>0.98</v>
      </c>
    </row>
    <row r="50" spans="1:23" ht="15" customHeight="1">
      <c r="A50" s="149"/>
      <c r="B50" s="150"/>
      <c r="C50" s="150"/>
      <c r="D50" s="151"/>
      <c r="E50" s="478"/>
      <c r="F50" s="152" t="s">
        <v>80</v>
      </c>
      <c r="G50" s="166">
        <v>46350</v>
      </c>
      <c r="H50" s="166">
        <v>41960</v>
      </c>
      <c r="I50" s="166">
        <v>430</v>
      </c>
      <c r="J50" s="166">
        <v>390</v>
      </c>
      <c r="K50" s="217">
        <v>8540</v>
      </c>
      <c r="L50" s="457"/>
      <c r="M50" s="196" t="s">
        <v>65</v>
      </c>
      <c r="N50" s="457"/>
      <c r="O50" s="457"/>
      <c r="P50" s="457"/>
      <c r="Q50" s="457"/>
      <c r="R50" s="457"/>
      <c r="S50" s="464"/>
      <c r="T50" s="466"/>
      <c r="U50" s="473"/>
      <c r="V50" s="466"/>
      <c r="W50" s="468"/>
    </row>
    <row r="51" spans="1:23" ht="15" customHeight="1">
      <c r="A51" s="149"/>
      <c r="B51" s="150"/>
      <c r="C51" s="150"/>
      <c r="D51" s="151"/>
      <c r="E51" s="479" t="s">
        <v>84</v>
      </c>
      <c r="F51" s="153" t="s">
        <v>81</v>
      </c>
      <c r="G51" s="168">
        <v>115020</v>
      </c>
      <c r="H51" s="168">
        <v>110630</v>
      </c>
      <c r="I51" s="168">
        <v>1030</v>
      </c>
      <c r="J51" s="168">
        <v>980</v>
      </c>
      <c r="K51" s="504" t="s">
        <v>65</v>
      </c>
      <c r="L51" s="457"/>
      <c r="M51" s="196" t="s">
        <v>65</v>
      </c>
      <c r="N51" s="457"/>
      <c r="O51" s="457" t="s">
        <v>65</v>
      </c>
      <c r="P51" s="457"/>
      <c r="Q51" s="457"/>
      <c r="R51" s="457"/>
      <c r="S51" s="464"/>
      <c r="T51" s="466"/>
      <c r="U51" s="473"/>
      <c r="V51" s="466"/>
      <c r="W51" s="468"/>
    </row>
    <row r="52" spans="1:23" ht="15" customHeight="1">
      <c r="A52" s="154"/>
      <c r="B52" s="155"/>
      <c r="C52" s="155"/>
      <c r="D52" s="156"/>
      <c r="E52" s="478"/>
      <c r="F52" s="152" t="s">
        <v>82</v>
      </c>
      <c r="G52" s="166">
        <v>200510</v>
      </c>
      <c r="H52" s="166">
        <v>196120</v>
      </c>
      <c r="I52" s="166">
        <v>1880</v>
      </c>
      <c r="J52" s="166">
        <v>1830</v>
      </c>
      <c r="K52" s="505" t="s">
        <v>65</v>
      </c>
      <c r="L52" s="458"/>
      <c r="M52" s="197" t="s">
        <v>65</v>
      </c>
      <c r="N52" s="458"/>
      <c r="O52" s="458"/>
      <c r="P52" s="458"/>
      <c r="Q52" s="458"/>
      <c r="R52" s="458"/>
      <c r="S52" s="464"/>
      <c r="T52" s="466"/>
      <c r="U52" s="473"/>
      <c r="V52" s="466"/>
      <c r="W52" s="468"/>
    </row>
    <row r="53" spans="1:23" ht="15" customHeight="1">
      <c r="A53" s="145">
        <v>131</v>
      </c>
      <c r="B53" s="146" t="s">
        <v>99</v>
      </c>
      <c r="C53" s="146">
        <v>140</v>
      </c>
      <c r="D53" s="147" t="s">
        <v>98</v>
      </c>
      <c r="E53" s="477" t="s">
        <v>83</v>
      </c>
      <c r="F53" s="148" t="s">
        <v>79</v>
      </c>
      <c r="G53" s="161">
        <v>36560</v>
      </c>
      <c r="H53" s="161">
        <v>32480</v>
      </c>
      <c r="I53" s="161">
        <v>340</v>
      </c>
      <c r="J53" s="161">
        <v>300</v>
      </c>
      <c r="K53" s="503" t="s">
        <v>65</v>
      </c>
      <c r="L53" s="456">
        <v>80</v>
      </c>
      <c r="M53" s="198">
        <v>3410</v>
      </c>
      <c r="N53" s="456">
        <v>30</v>
      </c>
      <c r="O53" s="456" t="s">
        <v>65</v>
      </c>
      <c r="P53" s="456" t="s">
        <v>65</v>
      </c>
      <c r="Q53" s="456">
        <v>3500</v>
      </c>
      <c r="R53" s="456">
        <v>6200</v>
      </c>
      <c r="S53" s="464"/>
      <c r="T53" s="466"/>
      <c r="U53" s="473"/>
      <c r="V53" s="466"/>
      <c r="W53" s="468">
        <v>0.99</v>
      </c>
    </row>
    <row r="54" spans="1:23" ht="15" customHeight="1">
      <c r="A54" s="149"/>
      <c r="B54" s="150"/>
      <c r="C54" s="150"/>
      <c r="D54" s="151"/>
      <c r="E54" s="478"/>
      <c r="F54" s="152" t="s">
        <v>80</v>
      </c>
      <c r="G54" s="166">
        <v>45100</v>
      </c>
      <c r="H54" s="166">
        <v>41020</v>
      </c>
      <c r="I54" s="166">
        <v>420</v>
      </c>
      <c r="J54" s="166">
        <v>380</v>
      </c>
      <c r="K54" s="217">
        <v>8540</v>
      </c>
      <c r="L54" s="457"/>
      <c r="M54" s="196" t="s">
        <v>65</v>
      </c>
      <c r="N54" s="457"/>
      <c r="O54" s="457"/>
      <c r="P54" s="457"/>
      <c r="Q54" s="457"/>
      <c r="R54" s="457"/>
      <c r="S54" s="464"/>
      <c r="T54" s="466"/>
      <c r="U54" s="473"/>
      <c r="V54" s="466"/>
      <c r="W54" s="468"/>
    </row>
    <row r="55" spans="1:23" ht="15" customHeight="1">
      <c r="A55" s="149"/>
      <c r="B55" s="150"/>
      <c r="C55" s="150"/>
      <c r="D55" s="151"/>
      <c r="E55" s="479" t="s">
        <v>84</v>
      </c>
      <c r="F55" s="153" t="s">
        <v>81</v>
      </c>
      <c r="G55" s="168">
        <v>113770</v>
      </c>
      <c r="H55" s="168">
        <v>109690</v>
      </c>
      <c r="I55" s="168">
        <v>1010</v>
      </c>
      <c r="J55" s="168">
        <v>970</v>
      </c>
      <c r="K55" s="504" t="s">
        <v>65</v>
      </c>
      <c r="L55" s="457"/>
      <c r="M55" s="196" t="s">
        <v>65</v>
      </c>
      <c r="N55" s="457"/>
      <c r="O55" s="457" t="s">
        <v>65</v>
      </c>
      <c r="P55" s="457"/>
      <c r="Q55" s="457"/>
      <c r="R55" s="457"/>
      <c r="S55" s="464"/>
      <c r="T55" s="466"/>
      <c r="U55" s="473"/>
      <c r="V55" s="466"/>
      <c r="W55" s="468"/>
    </row>
    <row r="56" spans="1:23" ht="15" customHeight="1">
      <c r="A56" s="154"/>
      <c r="B56" s="155"/>
      <c r="C56" s="155"/>
      <c r="D56" s="156"/>
      <c r="E56" s="478"/>
      <c r="F56" s="152" t="s">
        <v>82</v>
      </c>
      <c r="G56" s="166">
        <v>199260</v>
      </c>
      <c r="H56" s="166">
        <v>195180</v>
      </c>
      <c r="I56" s="166">
        <v>1860</v>
      </c>
      <c r="J56" s="166">
        <v>1820</v>
      </c>
      <c r="K56" s="505" t="s">
        <v>65</v>
      </c>
      <c r="L56" s="458"/>
      <c r="M56" s="197" t="s">
        <v>65</v>
      </c>
      <c r="N56" s="458"/>
      <c r="O56" s="458"/>
      <c r="P56" s="458"/>
      <c r="Q56" s="458"/>
      <c r="R56" s="458"/>
      <c r="S56" s="464"/>
      <c r="T56" s="466"/>
      <c r="U56" s="473"/>
      <c r="V56" s="466"/>
      <c r="W56" s="468"/>
    </row>
    <row r="57" spans="1:23" ht="15" customHeight="1">
      <c r="A57" s="145">
        <v>141</v>
      </c>
      <c r="B57" s="146" t="s">
        <v>99</v>
      </c>
      <c r="C57" s="146">
        <v>150</v>
      </c>
      <c r="D57" s="147" t="s">
        <v>98</v>
      </c>
      <c r="E57" s="477" t="s">
        <v>83</v>
      </c>
      <c r="F57" s="148" t="s">
        <v>79</v>
      </c>
      <c r="G57" s="161">
        <v>35440</v>
      </c>
      <c r="H57" s="161">
        <v>31640</v>
      </c>
      <c r="I57" s="161">
        <v>330</v>
      </c>
      <c r="J57" s="161">
        <v>290</v>
      </c>
      <c r="K57" s="503" t="s">
        <v>65</v>
      </c>
      <c r="L57" s="456">
        <v>80</v>
      </c>
      <c r="M57" s="198">
        <v>3410</v>
      </c>
      <c r="N57" s="456">
        <v>30</v>
      </c>
      <c r="O57" s="456" t="s">
        <v>65</v>
      </c>
      <c r="P57" s="456" t="s">
        <v>65</v>
      </c>
      <c r="Q57" s="456">
        <v>3300</v>
      </c>
      <c r="R57" s="456">
        <v>6000</v>
      </c>
      <c r="S57" s="464"/>
      <c r="T57" s="466"/>
      <c r="U57" s="473"/>
      <c r="V57" s="466"/>
      <c r="W57" s="468">
        <v>0.99</v>
      </c>
    </row>
    <row r="58" spans="1:23" ht="15" customHeight="1">
      <c r="A58" s="149"/>
      <c r="B58" s="150"/>
      <c r="C58" s="150"/>
      <c r="D58" s="151"/>
      <c r="E58" s="478"/>
      <c r="F58" s="152" t="s">
        <v>80</v>
      </c>
      <c r="G58" s="166">
        <v>43980</v>
      </c>
      <c r="H58" s="166">
        <v>40180</v>
      </c>
      <c r="I58" s="166">
        <v>410</v>
      </c>
      <c r="J58" s="166">
        <v>370</v>
      </c>
      <c r="K58" s="217">
        <v>8540</v>
      </c>
      <c r="L58" s="457"/>
      <c r="M58" s="196" t="s">
        <v>65</v>
      </c>
      <c r="N58" s="457"/>
      <c r="O58" s="457"/>
      <c r="P58" s="457"/>
      <c r="Q58" s="457"/>
      <c r="R58" s="457"/>
      <c r="S58" s="464"/>
      <c r="T58" s="466"/>
      <c r="U58" s="473"/>
      <c r="V58" s="466"/>
      <c r="W58" s="468"/>
    </row>
    <row r="59" spans="1:23" ht="15" customHeight="1">
      <c r="A59" s="149"/>
      <c r="B59" s="150"/>
      <c r="C59" s="150"/>
      <c r="D59" s="151"/>
      <c r="E59" s="479" t="s">
        <v>84</v>
      </c>
      <c r="F59" s="153" t="s">
        <v>81</v>
      </c>
      <c r="G59" s="168">
        <v>112650</v>
      </c>
      <c r="H59" s="168">
        <v>108850</v>
      </c>
      <c r="I59" s="168">
        <v>1000</v>
      </c>
      <c r="J59" s="168">
        <v>960</v>
      </c>
      <c r="K59" s="504" t="s">
        <v>65</v>
      </c>
      <c r="L59" s="457"/>
      <c r="M59" s="196" t="s">
        <v>65</v>
      </c>
      <c r="N59" s="457"/>
      <c r="O59" s="457" t="s">
        <v>65</v>
      </c>
      <c r="P59" s="457"/>
      <c r="Q59" s="457"/>
      <c r="R59" s="457"/>
      <c r="S59" s="464"/>
      <c r="T59" s="466"/>
      <c r="U59" s="473"/>
      <c r="V59" s="466"/>
      <c r="W59" s="468"/>
    </row>
    <row r="60" spans="1:23" ht="15" customHeight="1">
      <c r="A60" s="154"/>
      <c r="B60" s="155"/>
      <c r="C60" s="155"/>
      <c r="D60" s="156"/>
      <c r="E60" s="478"/>
      <c r="F60" s="152" t="s">
        <v>82</v>
      </c>
      <c r="G60" s="166">
        <v>198140</v>
      </c>
      <c r="H60" s="166">
        <v>194340</v>
      </c>
      <c r="I60" s="166">
        <v>1850</v>
      </c>
      <c r="J60" s="166">
        <v>1810</v>
      </c>
      <c r="K60" s="505" t="s">
        <v>65</v>
      </c>
      <c r="L60" s="458"/>
      <c r="M60" s="197" t="s">
        <v>65</v>
      </c>
      <c r="N60" s="458"/>
      <c r="O60" s="458"/>
      <c r="P60" s="458"/>
      <c r="Q60" s="458"/>
      <c r="R60" s="458"/>
      <c r="S60" s="464"/>
      <c r="T60" s="466"/>
      <c r="U60" s="473"/>
      <c r="V60" s="466"/>
      <c r="W60" s="468"/>
    </row>
    <row r="61" spans="1:23" ht="15" customHeight="1">
      <c r="A61" s="145">
        <v>151</v>
      </c>
      <c r="B61" s="146" t="s">
        <v>99</v>
      </c>
      <c r="C61" s="146">
        <v>160</v>
      </c>
      <c r="D61" s="147" t="s">
        <v>98</v>
      </c>
      <c r="E61" s="477" t="s">
        <v>83</v>
      </c>
      <c r="F61" s="148" t="s">
        <v>79</v>
      </c>
      <c r="G61" s="161">
        <v>35370</v>
      </c>
      <c r="H61" s="161">
        <v>31810</v>
      </c>
      <c r="I61" s="161">
        <v>330</v>
      </c>
      <c r="J61" s="161">
        <v>290</v>
      </c>
      <c r="K61" s="503" t="s">
        <v>65</v>
      </c>
      <c r="L61" s="456">
        <v>80</v>
      </c>
      <c r="M61" s="198">
        <v>3410</v>
      </c>
      <c r="N61" s="456">
        <v>30</v>
      </c>
      <c r="O61" s="456" t="s">
        <v>65</v>
      </c>
      <c r="P61" s="456" t="s">
        <v>65</v>
      </c>
      <c r="Q61" s="456">
        <v>3100</v>
      </c>
      <c r="R61" s="456">
        <v>5400</v>
      </c>
      <c r="S61" s="464"/>
      <c r="T61" s="466"/>
      <c r="U61" s="473"/>
      <c r="V61" s="466"/>
      <c r="W61" s="468">
        <v>0.99</v>
      </c>
    </row>
    <row r="62" spans="1:23" ht="15" customHeight="1">
      <c r="A62" s="149"/>
      <c r="B62" s="150"/>
      <c r="C62" s="150"/>
      <c r="D62" s="151"/>
      <c r="E62" s="478"/>
      <c r="F62" s="152" t="s">
        <v>80</v>
      </c>
      <c r="G62" s="166">
        <v>43910</v>
      </c>
      <c r="H62" s="166">
        <v>40350</v>
      </c>
      <c r="I62" s="166">
        <v>410</v>
      </c>
      <c r="J62" s="166">
        <v>370</v>
      </c>
      <c r="K62" s="217">
        <v>8540</v>
      </c>
      <c r="L62" s="457"/>
      <c r="M62" s="196" t="s">
        <v>65</v>
      </c>
      <c r="N62" s="457"/>
      <c r="O62" s="457"/>
      <c r="P62" s="457"/>
      <c r="Q62" s="457"/>
      <c r="R62" s="457"/>
      <c r="S62" s="464"/>
      <c r="T62" s="466"/>
      <c r="U62" s="473"/>
      <c r="V62" s="466"/>
      <c r="W62" s="468"/>
    </row>
    <row r="63" spans="1:23" ht="15" customHeight="1">
      <c r="A63" s="149"/>
      <c r="B63" s="150"/>
      <c r="C63" s="150"/>
      <c r="D63" s="151"/>
      <c r="E63" s="479" t="s">
        <v>84</v>
      </c>
      <c r="F63" s="153" t="s">
        <v>81</v>
      </c>
      <c r="G63" s="168">
        <v>112580</v>
      </c>
      <c r="H63" s="168">
        <v>109020</v>
      </c>
      <c r="I63" s="168">
        <v>1000</v>
      </c>
      <c r="J63" s="168">
        <v>970</v>
      </c>
      <c r="K63" s="504" t="s">
        <v>65</v>
      </c>
      <c r="L63" s="457"/>
      <c r="M63" s="196" t="s">
        <v>65</v>
      </c>
      <c r="N63" s="457"/>
      <c r="O63" s="457" t="s">
        <v>65</v>
      </c>
      <c r="P63" s="457"/>
      <c r="Q63" s="457"/>
      <c r="R63" s="457"/>
      <c r="S63" s="464"/>
      <c r="T63" s="466"/>
      <c r="U63" s="473"/>
      <c r="V63" s="466"/>
      <c r="W63" s="468"/>
    </row>
    <row r="64" spans="1:23" ht="15" customHeight="1">
      <c r="A64" s="154"/>
      <c r="B64" s="155"/>
      <c r="C64" s="155"/>
      <c r="D64" s="156"/>
      <c r="E64" s="478"/>
      <c r="F64" s="152" t="s">
        <v>82</v>
      </c>
      <c r="G64" s="166">
        <v>198070</v>
      </c>
      <c r="H64" s="166">
        <v>194510</v>
      </c>
      <c r="I64" s="166">
        <v>1850</v>
      </c>
      <c r="J64" s="166">
        <v>1820</v>
      </c>
      <c r="K64" s="505" t="s">
        <v>65</v>
      </c>
      <c r="L64" s="458"/>
      <c r="M64" s="197" t="s">
        <v>65</v>
      </c>
      <c r="N64" s="458"/>
      <c r="O64" s="458"/>
      <c r="P64" s="458"/>
      <c r="Q64" s="458"/>
      <c r="R64" s="458"/>
      <c r="S64" s="464"/>
      <c r="T64" s="466"/>
      <c r="U64" s="473"/>
      <c r="V64" s="466"/>
      <c r="W64" s="468"/>
    </row>
    <row r="65" spans="1:23" ht="15" customHeight="1">
      <c r="A65" s="145">
        <v>161</v>
      </c>
      <c r="B65" s="146" t="s">
        <v>99</v>
      </c>
      <c r="C65" s="146">
        <v>170</v>
      </c>
      <c r="D65" s="147" t="s">
        <v>98</v>
      </c>
      <c r="E65" s="477" t="s">
        <v>83</v>
      </c>
      <c r="F65" s="148" t="s">
        <v>79</v>
      </c>
      <c r="G65" s="161">
        <v>34480</v>
      </c>
      <c r="H65" s="161">
        <v>31130</v>
      </c>
      <c r="I65" s="161">
        <v>320</v>
      </c>
      <c r="J65" s="161">
        <v>290</v>
      </c>
      <c r="K65" s="503" t="s">
        <v>65</v>
      </c>
      <c r="L65" s="456">
        <v>80</v>
      </c>
      <c r="M65" s="198">
        <v>3410</v>
      </c>
      <c r="N65" s="456">
        <v>30</v>
      </c>
      <c r="O65" s="456" t="s">
        <v>65</v>
      </c>
      <c r="P65" s="456" t="s">
        <v>65</v>
      </c>
      <c r="Q65" s="456">
        <v>3300</v>
      </c>
      <c r="R65" s="456">
        <v>6000</v>
      </c>
      <c r="S65" s="464"/>
      <c r="T65" s="466"/>
      <c r="U65" s="473"/>
      <c r="V65" s="466"/>
      <c r="W65" s="468">
        <v>0.99</v>
      </c>
    </row>
    <row r="66" spans="1:23" ht="15" customHeight="1">
      <c r="A66" s="149"/>
      <c r="B66" s="150"/>
      <c r="C66" s="150"/>
      <c r="D66" s="151"/>
      <c r="E66" s="478"/>
      <c r="F66" s="152" t="s">
        <v>80</v>
      </c>
      <c r="G66" s="166">
        <v>43020</v>
      </c>
      <c r="H66" s="166">
        <v>39670</v>
      </c>
      <c r="I66" s="166">
        <v>400</v>
      </c>
      <c r="J66" s="166">
        <v>370</v>
      </c>
      <c r="K66" s="217">
        <v>8540</v>
      </c>
      <c r="L66" s="457"/>
      <c r="M66" s="196" t="s">
        <v>65</v>
      </c>
      <c r="N66" s="457"/>
      <c r="O66" s="457"/>
      <c r="P66" s="457"/>
      <c r="Q66" s="457"/>
      <c r="R66" s="457"/>
      <c r="S66" s="464"/>
      <c r="T66" s="466"/>
      <c r="U66" s="473"/>
      <c r="V66" s="466"/>
      <c r="W66" s="468"/>
    </row>
    <row r="67" spans="1:23" ht="15" customHeight="1">
      <c r="A67" s="149"/>
      <c r="B67" s="150"/>
      <c r="C67" s="150"/>
      <c r="D67" s="151"/>
      <c r="E67" s="479" t="s">
        <v>84</v>
      </c>
      <c r="F67" s="153" t="s">
        <v>81</v>
      </c>
      <c r="G67" s="168">
        <v>111690</v>
      </c>
      <c r="H67" s="168">
        <v>108340</v>
      </c>
      <c r="I67" s="168">
        <v>990</v>
      </c>
      <c r="J67" s="168">
        <v>960</v>
      </c>
      <c r="K67" s="504" t="s">
        <v>65</v>
      </c>
      <c r="L67" s="457"/>
      <c r="M67" s="196" t="s">
        <v>65</v>
      </c>
      <c r="N67" s="457"/>
      <c r="O67" s="457" t="s">
        <v>65</v>
      </c>
      <c r="P67" s="457"/>
      <c r="Q67" s="457"/>
      <c r="R67" s="457"/>
      <c r="S67" s="464"/>
      <c r="T67" s="466"/>
      <c r="U67" s="473"/>
      <c r="V67" s="466"/>
      <c r="W67" s="468"/>
    </row>
    <row r="68" spans="1:23" ht="15" customHeight="1">
      <c r="A68" s="154"/>
      <c r="B68" s="155"/>
      <c r="C68" s="155"/>
      <c r="D68" s="156"/>
      <c r="E68" s="478"/>
      <c r="F68" s="152" t="s">
        <v>82</v>
      </c>
      <c r="G68" s="166">
        <v>197180</v>
      </c>
      <c r="H68" s="166">
        <v>193830</v>
      </c>
      <c r="I68" s="166">
        <v>1840</v>
      </c>
      <c r="J68" s="166">
        <v>1810</v>
      </c>
      <c r="K68" s="505" t="s">
        <v>65</v>
      </c>
      <c r="L68" s="458"/>
      <c r="M68" s="197" t="s">
        <v>65</v>
      </c>
      <c r="N68" s="458"/>
      <c r="O68" s="458"/>
      <c r="P68" s="458"/>
      <c r="Q68" s="458"/>
      <c r="R68" s="458"/>
      <c r="S68" s="464"/>
      <c r="T68" s="466"/>
      <c r="U68" s="473"/>
      <c r="V68" s="466"/>
      <c r="W68" s="468"/>
    </row>
    <row r="69" spans="1:23" ht="15" customHeight="1">
      <c r="A69" s="145">
        <v>171</v>
      </c>
      <c r="B69" s="146" t="s">
        <v>97</v>
      </c>
      <c r="C69" s="146"/>
      <c r="D69" s="147" t="s">
        <v>98</v>
      </c>
      <c r="E69" s="477" t="s">
        <v>83</v>
      </c>
      <c r="F69" s="148" t="s">
        <v>79</v>
      </c>
      <c r="G69" s="161">
        <v>33670</v>
      </c>
      <c r="H69" s="161">
        <v>30500</v>
      </c>
      <c r="I69" s="161">
        <v>310</v>
      </c>
      <c r="J69" s="161">
        <v>280</v>
      </c>
      <c r="K69" s="503" t="s">
        <v>65</v>
      </c>
      <c r="L69" s="456">
        <v>80</v>
      </c>
      <c r="M69" s="198">
        <v>3410</v>
      </c>
      <c r="N69" s="456">
        <v>30</v>
      </c>
      <c r="O69" s="456" t="s">
        <v>65</v>
      </c>
      <c r="P69" s="456" t="s">
        <v>65</v>
      </c>
      <c r="Q69" s="456">
        <v>3100</v>
      </c>
      <c r="R69" s="456">
        <v>5400</v>
      </c>
      <c r="S69" s="464"/>
      <c r="T69" s="466"/>
      <c r="U69" s="473"/>
      <c r="V69" s="466"/>
      <c r="W69" s="468">
        <v>0.99</v>
      </c>
    </row>
    <row r="70" spans="1:23" ht="15" customHeight="1">
      <c r="A70" s="149"/>
      <c r="B70" s="150"/>
      <c r="C70" s="150"/>
      <c r="D70" s="151"/>
      <c r="E70" s="478"/>
      <c r="F70" s="152" t="s">
        <v>80</v>
      </c>
      <c r="G70" s="166">
        <v>42210</v>
      </c>
      <c r="H70" s="166">
        <v>39040</v>
      </c>
      <c r="I70" s="166">
        <v>390</v>
      </c>
      <c r="J70" s="166">
        <v>360</v>
      </c>
      <c r="K70" s="217">
        <v>8540</v>
      </c>
      <c r="L70" s="457"/>
      <c r="M70" s="196" t="s">
        <v>65</v>
      </c>
      <c r="N70" s="457"/>
      <c r="O70" s="457"/>
      <c r="P70" s="457"/>
      <c r="Q70" s="457"/>
      <c r="R70" s="457"/>
      <c r="S70" s="464"/>
      <c r="T70" s="466"/>
      <c r="U70" s="473"/>
      <c r="V70" s="466"/>
      <c r="W70" s="468"/>
    </row>
    <row r="71" spans="1:23" ht="15" customHeight="1">
      <c r="A71" s="149"/>
      <c r="B71" s="150"/>
      <c r="C71" s="150"/>
      <c r="D71" s="151"/>
      <c r="E71" s="479" t="s">
        <v>84</v>
      </c>
      <c r="F71" s="153" t="s">
        <v>81</v>
      </c>
      <c r="G71" s="168">
        <v>110880</v>
      </c>
      <c r="H71" s="168">
        <v>107710</v>
      </c>
      <c r="I71" s="168">
        <v>990</v>
      </c>
      <c r="J71" s="168">
        <v>950</v>
      </c>
      <c r="K71" s="504" t="s">
        <v>65</v>
      </c>
      <c r="L71" s="457"/>
      <c r="M71" s="196" t="s">
        <v>65</v>
      </c>
      <c r="N71" s="457"/>
      <c r="O71" s="457" t="s">
        <v>65</v>
      </c>
      <c r="P71" s="457"/>
      <c r="Q71" s="457"/>
      <c r="R71" s="457"/>
      <c r="S71" s="464"/>
      <c r="T71" s="466"/>
      <c r="U71" s="473"/>
      <c r="V71" s="466"/>
      <c r="W71" s="468"/>
    </row>
    <row r="72" spans="1:23" ht="15" customHeight="1">
      <c r="A72" s="154"/>
      <c r="B72" s="155"/>
      <c r="C72" s="155"/>
      <c r="D72" s="156"/>
      <c r="E72" s="478"/>
      <c r="F72" s="152" t="s">
        <v>82</v>
      </c>
      <c r="G72" s="166">
        <v>196370</v>
      </c>
      <c r="H72" s="166">
        <v>193200</v>
      </c>
      <c r="I72" s="166">
        <v>1840</v>
      </c>
      <c r="J72" s="166">
        <v>1800</v>
      </c>
      <c r="K72" s="505" t="s">
        <v>65</v>
      </c>
      <c r="L72" s="458"/>
      <c r="M72" s="197" t="s">
        <v>65</v>
      </c>
      <c r="N72" s="458"/>
      <c r="O72" s="458"/>
      <c r="P72" s="458"/>
      <c r="Q72" s="458"/>
      <c r="R72" s="458"/>
      <c r="S72" s="465"/>
      <c r="T72" s="467"/>
      <c r="U72" s="474"/>
      <c r="V72" s="467"/>
      <c r="W72" s="468"/>
    </row>
    <row r="74" spans="1:23">
      <c r="G74" s="175"/>
      <c r="H74" s="175"/>
      <c r="I74" s="175"/>
      <c r="J74" s="175"/>
    </row>
    <row r="75" spans="1:23">
      <c r="G75" s="175"/>
      <c r="H75" s="176"/>
      <c r="I75" s="175"/>
      <c r="J75" s="175"/>
    </row>
    <row r="76" spans="1:23">
      <c r="G76" s="177"/>
      <c r="H76" s="176"/>
      <c r="I76" s="175"/>
      <c r="J76" s="175"/>
    </row>
    <row r="77" spans="1:23">
      <c r="G77" s="177"/>
      <c r="H77" s="176"/>
      <c r="I77" s="175"/>
      <c r="J77" s="175"/>
    </row>
    <row r="78" spans="1:23">
      <c r="G78" s="177"/>
      <c r="H78" s="175"/>
      <c r="I78" s="175"/>
      <c r="J78" s="175"/>
    </row>
    <row r="79" spans="1:23">
      <c r="G79" s="177"/>
      <c r="H79" s="175"/>
      <c r="I79" s="175"/>
      <c r="J79" s="175"/>
    </row>
    <row r="80" spans="1:23">
      <c r="G80" s="130"/>
    </row>
  </sheetData>
  <sheetProtection selectLockedCells="1" selectUnlockedCells="1"/>
  <mergeCells count="190">
    <mergeCell ref="V5:V28"/>
    <mergeCell ref="V29:V72"/>
    <mergeCell ref="A1:G1"/>
    <mergeCell ref="A2:D4"/>
    <mergeCell ref="G2:H2"/>
    <mergeCell ref="F2:F4"/>
    <mergeCell ref="E2:E4"/>
    <mergeCell ref="E9:E10"/>
    <mergeCell ref="E11:E12"/>
    <mergeCell ref="E13:E14"/>
    <mergeCell ref="E15:E16"/>
    <mergeCell ref="E5:E6"/>
    <mergeCell ref="E7:E8"/>
    <mergeCell ref="G3:H3"/>
    <mergeCell ref="I3:J3"/>
    <mergeCell ref="E43:E44"/>
    <mergeCell ref="E45:E46"/>
    <mergeCell ref="E47:E48"/>
    <mergeCell ref="E33:E34"/>
    <mergeCell ref="E35:E36"/>
    <mergeCell ref="E37:E38"/>
    <mergeCell ref="E39:E40"/>
    <mergeCell ref="E25:E26"/>
    <mergeCell ref="E27:E28"/>
    <mergeCell ref="E29:E30"/>
    <mergeCell ref="E31:E32"/>
    <mergeCell ref="E17:E18"/>
    <mergeCell ref="E19:E20"/>
    <mergeCell ref="E21:E22"/>
    <mergeCell ref="E23:E24"/>
    <mergeCell ref="E41:E42"/>
    <mergeCell ref="E69:E70"/>
    <mergeCell ref="E71:E72"/>
    <mergeCell ref="E65:E66"/>
    <mergeCell ref="E67:E68"/>
    <mergeCell ref="E61:E62"/>
    <mergeCell ref="E63:E64"/>
    <mergeCell ref="E49:E50"/>
    <mergeCell ref="E51:E52"/>
    <mergeCell ref="E53:E54"/>
    <mergeCell ref="E55:E56"/>
    <mergeCell ref="E57:E58"/>
    <mergeCell ref="E59:E60"/>
    <mergeCell ref="L69:L72"/>
    <mergeCell ref="L49:L52"/>
    <mergeCell ref="L53:L56"/>
    <mergeCell ref="L57:L60"/>
    <mergeCell ref="L37:L40"/>
    <mergeCell ref="L41:L44"/>
    <mergeCell ref="L45:L48"/>
    <mergeCell ref="L25:L28"/>
    <mergeCell ref="L29:L32"/>
    <mergeCell ref="L33:L36"/>
    <mergeCell ref="O3:P3"/>
    <mergeCell ref="P5:P8"/>
    <mergeCell ref="P9:P12"/>
    <mergeCell ref="O5:O6"/>
    <mergeCell ref="O7:O8"/>
    <mergeCell ref="O9:O10"/>
    <mergeCell ref="O11:O12"/>
    <mergeCell ref="L61:L64"/>
    <mergeCell ref="L65:L68"/>
    <mergeCell ref="L13:L16"/>
    <mergeCell ref="L17:L20"/>
    <mergeCell ref="L21:L24"/>
    <mergeCell ref="K3:L3"/>
    <mergeCell ref="L5:L8"/>
    <mergeCell ref="L9:L12"/>
    <mergeCell ref="P29:P32"/>
    <mergeCell ref="P33:P36"/>
    <mergeCell ref="O33:O34"/>
    <mergeCell ref="O35:O36"/>
    <mergeCell ref="P13:P16"/>
    <mergeCell ref="P17:P20"/>
    <mergeCell ref="P21:P24"/>
    <mergeCell ref="O13:O14"/>
    <mergeCell ref="O15:O16"/>
    <mergeCell ref="O17:O18"/>
    <mergeCell ref="O19:O20"/>
    <mergeCell ref="O65:O66"/>
    <mergeCell ref="O67:O68"/>
    <mergeCell ref="P49:P52"/>
    <mergeCell ref="P53:P56"/>
    <mergeCell ref="P57:P60"/>
    <mergeCell ref="O57:O58"/>
    <mergeCell ref="O59:O60"/>
    <mergeCell ref="P37:P40"/>
    <mergeCell ref="P41:P44"/>
    <mergeCell ref="P45:P48"/>
    <mergeCell ref="O37:O38"/>
    <mergeCell ref="O39:O40"/>
    <mergeCell ref="O41:O42"/>
    <mergeCell ref="O43:O44"/>
    <mergeCell ref="O69:O70"/>
    <mergeCell ref="O71:O72"/>
    <mergeCell ref="R5:R8"/>
    <mergeCell ref="R9:R12"/>
    <mergeCell ref="R13:R16"/>
    <mergeCell ref="R17:R20"/>
    <mergeCell ref="R21:R24"/>
    <mergeCell ref="R25:R28"/>
    <mergeCell ref="R29:R32"/>
    <mergeCell ref="O45:O46"/>
    <mergeCell ref="O47:O48"/>
    <mergeCell ref="O49:O50"/>
    <mergeCell ref="O51:O52"/>
    <mergeCell ref="O53:O54"/>
    <mergeCell ref="O55:O56"/>
    <mergeCell ref="O21:O22"/>
    <mergeCell ref="O23:O24"/>
    <mergeCell ref="O25:O26"/>
    <mergeCell ref="O27:O28"/>
    <mergeCell ref="O29:O30"/>
    <mergeCell ref="O31:O32"/>
    <mergeCell ref="P61:P64"/>
    <mergeCell ref="P65:P68"/>
    <mergeCell ref="P69:P72"/>
    <mergeCell ref="I2:R2"/>
    <mergeCell ref="Q29:Q32"/>
    <mergeCell ref="Q33:Q36"/>
    <mergeCell ref="Q37:Q40"/>
    <mergeCell ref="Q41:Q44"/>
    <mergeCell ref="Q45:Q48"/>
    <mergeCell ref="Q49:Q52"/>
    <mergeCell ref="R57:R60"/>
    <mergeCell ref="R61:R64"/>
    <mergeCell ref="Q5:Q8"/>
    <mergeCell ref="Q9:Q12"/>
    <mergeCell ref="Q13:Q16"/>
    <mergeCell ref="Q17:Q20"/>
    <mergeCell ref="Q21:Q24"/>
    <mergeCell ref="Q25:Q28"/>
    <mergeCell ref="R33:R36"/>
    <mergeCell ref="R37:R40"/>
    <mergeCell ref="R41:R44"/>
    <mergeCell ref="R45:R48"/>
    <mergeCell ref="R49:R52"/>
    <mergeCell ref="R53:R56"/>
    <mergeCell ref="O61:O62"/>
    <mergeCell ref="O63:O64"/>
    <mergeCell ref="P25:P28"/>
    <mergeCell ref="Q53:Q56"/>
    <mergeCell ref="Q57:Q60"/>
    <mergeCell ref="Q61:Q64"/>
    <mergeCell ref="Q65:Q68"/>
    <mergeCell ref="Q69:Q72"/>
    <mergeCell ref="R65:R68"/>
    <mergeCell ref="R69:R72"/>
    <mergeCell ref="U5:U72"/>
    <mergeCell ref="S2:W2"/>
    <mergeCell ref="W3:W4"/>
    <mergeCell ref="S5:S72"/>
    <mergeCell ref="T5:T72"/>
    <mergeCell ref="W5:W8"/>
    <mergeCell ref="U3:V4"/>
    <mergeCell ref="S3:T4"/>
    <mergeCell ref="W57:W60"/>
    <mergeCell ref="W61:W64"/>
    <mergeCell ref="W65:W68"/>
    <mergeCell ref="W69:W72"/>
    <mergeCell ref="W33:W36"/>
    <mergeCell ref="W37:W40"/>
    <mergeCell ref="W41:W44"/>
    <mergeCell ref="W45:W48"/>
    <mergeCell ref="W49:W52"/>
    <mergeCell ref="W53:W56"/>
    <mergeCell ref="W9:W12"/>
    <mergeCell ref="W13:W16"/>
    <mergeCell ref="W17:W20"/>
    <mergeCell ref="W21:W24"/>
    <mergeCell ref="W25:W28"/>
    <mergeCell ref="W29:W32"/>
    <mergeCell ref="M3:N3"/>
    <mergeCell ref="N5:N8"/>
    <mergeCell ref="N9:N12"/>
    <mergeCell ref="N13:N16"/>
    <mergeCell ref="N17:N20"/>
    <mergeCell ref="N21:N24"/>
    <mergeCell ref="N25:N28"/>
    <mergeCell ref="N29:N32"/>
    <mergeCell ref="N33:N36"/>
    <mergeCell ref="N37:N40"/>
    <mergeCell ref="N41:N44"/>
    <mergeCell ref="N45:N48"/>
    <mergeCell ref="N49:N52"/>
    <mergeCell ref="N53:N56"/>
    <mergeCell ref="N57:N60"/>
    <mergeCell ref="N61:N64"/>
    <mergeCell ref="N65:N68"/>
    <mergeCell ref="N69:N72"/>
  </mergeCells>
  <phoneticPr fontId="2"/>
  <printOptions horizontalCentered="1"/>
  <pageMargins left="0.7" right="0.7" top="0.75" bottom="0.75" header="0.3" footer="0.3"/>
  <pageSetup paperSize="8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zoomScale="115" zoomScaleNormal="115" workbookViewId="0">
      <selection activeCell="G4" sqref="G4:H4"/>
    </sheetView>
  </sheetViews>
  <sheetFormatPr defaultColWidth="10.75" defaultRowHeight="11.25"/>
  <cols>
    <col min="1" max="1" width="25" style="85" bestFit="1" customWidth="1"/>
    <col min="2" max="4" width="14.125" style="85" customWidth="1"/>
    <col min="5" max="16384" width="10.75" style="85"/>
  </cols>
  <sheetData>
    <row r="1" spans="1:4">
      <c r="A1" s="494" t="s">
        <v>106</v>
      </c>
      <c r="B1" s="495"/>
      <c r="C1" s="178" t="s">
        <v>101</v>
      </c>
      <c r="D1" s="178" t="s">
        <v>102</v>
      </c>
    </row>
    <row r="2" spans="1:4">
      <c r="A2" s="86" t="s">
        <v>53</v>
      </c>
      <c r="B2" s="86"/>
      <c r="C2" s="87">
        <v>269290</v>
      </c>
      <c r="D2" s="138">
        <v>2690</v>
      </c>
    </row>
    <row r="3" spans="1:4">
      <c r="A3" s="88" t="s">
        <v>54</v>
      </c>
      <c r="B3" s="88" t="s">
        <v>166</v>
      </c>
      <c r="C3" s="89">
        <v>52030</v>
      </c>
      <c r="D3" s="139">
        <v>520</v>
      </c>
    </row>
    <row r="4" spans="1:4">
      <c r="A4" s="90"/>
      <c r="B4" s="90" t="s">
        <v>167</v>
      </c>
      <c r="C4" s="91">
        <v>34680</v>
      </c>
      <c r="D4" s="140">
        <v>340</v>
      </c>
    </row>
    <row r="5" spans="1:4">
      <c r="A5" s="86" t="s">
        <v>55</v>
      </c>
      <c r="B5" s="86"/>
      <c r="C5" s="87">
        <v>48100</v>
      </c>
      <c r="D5" s="138">
        <v>480</v>
      </c>
    </row>
    <row r="6" spans="1:4">
      <c r="A6" s="179" t="s">
        <v>182</v>
      </c>
      <c r="B6" s="179"/>
      <c r="C6" s="180"/>
      <c r="D6" s="181">
        <v>49020</v>
      </c>
    </row>
    <row r="7" spans="1:4">
      <c r="A7" s="90"/>
      <c r="B7" s="182"/>
      <c r="C7" s="183"/>
      <c r="D7" s="184">
        <v>6130</v>
      </c>
    </row>
    <row r="8" spans="1:4">
      <c r="A8" s="88" t="s">
        <v>56</v>
      </c>
      <c r="B8" s="88" t="s">
        <v>107</v>
      </c>
      <c r="C8" s="89">
        <v>1950</v>
      </c>
      <c r="D8" s="89"/>
    </row>
    <row r="9" spans="1:4">
      <c r="A9" s="92"/>
      <c r="B9" s="92" t="s">
        <v>108</v>
      </c>
      <c r="C9" s="93">
        <v>1740</v>
      </c>
      <c r="D9" s="93"/>
    </row>
    <row r="10" spans="1:4">
      <c r="A10" s="92"/>
      <c r="B10" s="92" t="s">
        <v>109</v>
      </c>
      <c r="C10" s="93">
        <v>1710</v>
      </c>
      <c r="D10" s="93"/>
    </row>
    <row r="11" spans="1:4">
      <c r="A11" s="92"/>
      <c r="B11" s="92" t="s">
        <v>110</v>
      </c>
      <c r="C11" s="93">
        <v>1350</v>
      </c>
      <c r="D11" s="93"/>
    </row>
    <row r="12" spans="1:4">
      <c r="A12" s="90"/>
      <c r="B12" s="90" t="s">
        <v>57</v>
      </c>
      <c r="C12" s="91">
        <v>120</v>
      </c>
      <c r="D12" s="91"/>
    </row>
    <row r="13" spans="1:4">
      <c r="A13" s="86" t="s">
        <v>58</v>
      </c>
      <c r="B13" s="86"/>
      <c r="C13" s="87">
        <v>6510</v>
      </c>
      <c r="D13" s="87"/>
    </row>
    <row r="14" spans="1:4">
      <c r="A14" s="86" t="s">
        <v>59</v>
      </c>
      <c r="B14" s="86"/>
      <c r="C14" s="87">
        <v>164780</v>
      </c>
      <c r="D14" s="87"/>
    </row>
    <row r="15" spans="1:4">
      <c r="A15" s="88" t="s">
        <v>60</v>
      </c>
      <c r="B15" s="88" t="s">
        <v>103</v>
      </c>
      <c r="C15" s="89">
        <v>476000</v>
      </c>
      <c r="D15" s="89"/>
    </row>
    <row r="16" spans="1:4">
      <c r="A16" s="92"/>
      <c r="B16" s="92" t="s">
        <v>104</v>
      </c>
      <c r="C16" s="93">
        <v>793000</v>
      </c>
      <c r="D16" s="93"/>
    </row>
    <row r="17" spans="1:4">
      <c r="A17" s="90"/>
      <c r="B17" s="90" t="s">
        <v>105</v>
      </c>
      <c r="C17" s="91">
        <v>1111000</v>
      </c>
      <c r="D17" s="91"/>
    </row>
    <row r="18" spans="1:4">
      <c r="A18" s="86" t="s">
        <v>61</v>
      </c>
      <c r="B18" s="86"/>
      <c r="C18" s="87">
        <v>160000</v>
      </c>
      <c r="D18" s="87"/>
    </row>
    <row r="19" spans="1:4">
      <c r="A19" s="86" t="s">
        <v>62</v>
      </c>
      <c r="B19" s="86"/>
      <c r="C19" s="138">
        <v>40380</v>
      </c>
      <c r="D19" s="87"/>
    </row>
    <row r="20" spans="1:4">
      <c r="A20" s="179" t="s">
        <v>63</v>
      </c>
      <c r="B20" s="179" t="s">
        <v>183</v>
      </c>
      <c r="C20" s="180">
        <v>79950</v>
      </c>
      <c r="D20" s="180">
        <v>790</v>
      </c>
    </row>
    <row r="21" spans="1:4">
      <c r="A21" s="92"/>
      <c r="B21" s="92" t="s">
        <v>184</v>
      </c>
      <c r="C21" s="189">
        <v>50000</v>
      </c>
      <c r="D21" s="93">
        <v>500</v>
      </c>
    </row>
    <row r="22" spans="1:4">
      <c r="A22" s="187"/>
      <c r="B22" s="187" t="s">
        <v>185</v>
      </c>
      <c r="C22" s="188">
        <v>10000</v>
      </c>
      <c r="D22" s="188">
        <v>0</v>
      </c>
    </row>
    <row r="23" spans="1:4">
      <c r="A23" s="86" t="s">
        <v>64</v>
      </c>
      <c r="B23" s="86"/>
      <c r="C23" s="87">
        <v>150000</v>
      </c>
      <c r="D23" s="87"/>
    </row>
    <row r="24" spans="1:4">
      <c r="C24" s="94"/>
      <c r="D24" s="94"/>
    </row>
  </sheetData>
  <sheetProtection selectLockedCells="1" selectUnlockedCells="1"/>
  <mergeCells count="1">
    <mergeCell ref="A1:B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showGridLines="0" workbookViewId="0">
      <selection activeCell="G4" sqref="G4:H4"/>
    </sheetView>
  </sheetViews>
  <sheetFormatPr defaultColWidth="9" defaultRowHeight="12"/>
  <cols>
    <col min="1" max="1" width="2.125" style="84" customWidth="1"/>
    <col min="2" max="2" width="17.125" style="84" bestFit="1" customWidth="1"/>
    <col min="3" max="4" width="9" style="84"/>
    <col min="5" max="5" width="8.5" style="84" bestFit="1" customWidth="1"/>
    <col min="6" max="16384" width="9" style="84"/>
  </cols>
  <sheetData>
    <row r="1" spans="2:5" ht="17.25" customHeight="1">
      <c r="B1" s="500" t="s">
        <v>157</v>
      </c>
      <c r="C1" s="496" t="s">
        <v>134</v>
      </c>
      <c r="D1" s="497"/>
      <c r="E1" s="497"/>
    </row>
    <row r="2" spans="2:5">
      <c r="B2" s="501"/>
      <c r="C2" s="111"/>
      <c r="D2" s="498" t="s">
        <v>135</v>
      </c>
      <c r="E2" s="499" t="s">
        <v>150</v>
      </c>
    </row>
    <row r="3" spans="2:5" ht="24" customHeight="1">
      <c r="B3" s="502"/>
      <c r="C3" s="112"/>
      <c r="D3" s="498"/>
      <c r="E3" s="499"/>
    </row>
    <row r="4" spans="2:5">
      <c r="B4" s="114" t="s">
        <v>9</v>
      </c>
      <c r="C4" s="113">
        <v>19</v>
      </c>
      <c r="D4" s="113">
        <v>12</v>
      </c>
      <c r="E4" s="113">
        <v>7</v>
      </c>
    </row>
    <row r="5" spans="2:5">
      <c r="B5" s="114" t="s">
        <v>28</v>
      </c>
      <c r="C5" s="113">
        <v>18</v>
      </c>
      <c r="D5" s="113">
        <v>12</v>
      </c>
      <c r="E5" s="113">
        <v>6</v>
      </c>
    </row>
    <row r="6" spans="2:5">
      <c r="B6" s="114" t="s">
        <v>29</v>
      </c>
      <c r="C6" s="113">
        <v>17</v>
      </c>
      <c r="D6" s="113">
        <v>11</v>
      </c>
      <c r="E6" s="113">
        <v>6</v>
      </c>
    </row>
    <row r="7" spans="2:5">
      <c r="B7" s="114" t="s">
        <v>31</v>
      </c>
      <c r="C7" s="113">
        <v>16</v>
      </c>
      <c r="D7" s="113">
        <v>10</v>
      </c>
      <c r="E7" s="113">
        <v>6</v>
      </c>
    </row>
    <row r="8" spans="2:5">
      <c r="B8" s="114" t="s">
        <v>30</v>
      </c>
      <c r="C8" s="113">
        <v>15</v>
      </c>
      <c r="D8" s="113">
        <v>9</v>
      </c>
      <c r="E8" s="113">
        <v>6</v>
      </c>
    </row>
    <row r="9" spans="2:5">
      <c r="B9" s="114" t="s">
        <v>32</v>
      </c>
      <c r="C9" s="113">
        <v>14</v>
      </c>
      <c r="D9" s="113">
        <v>8</v>
      </c>
      <c r="E9" s="113">
        <v>6</v>
      </c>
    </row>
    <row r="10" spans="2:5">
      <c r="B10" s="114" t="s">
        <v>33</v>
      </c>
      <c r="C10" s="113">
        <v>13</v>
      </c>
      <c r="D10" s="113">
        <v>7</v>
      </c>
      <c r="E10" s="113">
        <v>6</v>
      </c>
    </row>
    <row r="11" spans="2:5">
      <c r="B11" s="114" t="s">
        <v>34</v>
      </c>
      <c r="C11" s="113">
        <v>12</v>
      </c>
      <c r="D11" s="113">
        <v>6</v>
      </c>
      <c r="E11" s="113">
        <v>6</v>
      </c>
    </row>
    <row r="12" spans="2:5">
      <c r="B12" s="114" t="s">
        <v>35</v>
      </c>
      <c r="C12" s="113">
        <v>11</v>
      </c>
      <c r="D12" s="113">
        <v>5</v>
      </c>
      <c r="E12" s="113">
        <v>6</v>
      </c>
    </row>
    <row r="13" spans="2:5">
      <c r="B13" s="114" t="s">
        <v>36</v>
      </c>
      <c r="C13" s="113">
        <v>10</v>
      </c>
      <c r="D13" s="113">
        <v>4</v>
      </c>
      <c r="E13" s="113">
        <v>6</v>
      </c>
    </row>
    <row r="14" spans="2:5">
      <c r="B14" s="114" t="s">
        <v>37</v>
      </c>
      <c r="C14" s="113">
        <v>9</v>
      </c>
      <c r="D14" s="113">
        <v>3</v>
      </c>
      <c r="E14" s="113">
        <v>6</v>
      </c>
    </row>
    <row r="15" spans="2:5">
      <c r="B15" s="115" t="s">
        <v>38</v>
      </c>
      <c r="C15" s="113">
        <v>8</v>
      </c>
      <c r="D15" s="113">
        <v>2</v>
      </c>
      <c r="E15" s="113">
        <v>6</v>
      </c>
    </row>
  </sheetData>
  <sheetProtection algorithmName="SHA-512" hashValue="47ZBunbrMHCzoDaFzuGj+H0/pUfOo1NPWXdfUBR3ZqHpWEy1+FJctYJ43Sx7PUTW3p5pr8MIVoay9Afomof0Nw==" saltValue="82Z3c7fOEdZeucE5ZYVMrA==" spinCount="100000" sheet="1" objects="1" scenarios="1" selectLockedCells="1" selectUnlockedCells="1"/>
  <mergeCells count="4">
    <mergeCell ref="C1:E1"/>
    <mergeCell ref="D2:D3"/>
    <mergeCell ref="E2:E3"/>
    <mergeCell ref="B1:B3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275389"/>
  </sheetPr>
  <dimension ref="A1:J15"/>
  <sheetViews>
    <sheetView zoomScale="115" zoomScaleNormal="115" workbookViewId="0">
      <pane xSplit="2" ySplit="1" topLeftCell="C2" activePane="bottomRight" state="frozen"/>
      <selection activeCell="G4" sqref="G4:H4"/>
      <selection pane="topRight" activeCell="G4" sqref="G4:H4"/>
      <selection pane="bottomLeft" activeCell="G4" sqref="G4:H4"/>
      <selection pane="bottomRight" activeCell="G4" sqref="G4:H4"/>
    </sheetView>
  </sheetViews>
  <sheetFormatPr defaultRowHeight="13.5"/>
  <cols>
    <col min="1" max="1" width="30.875" style="215" bestFit="1" customWidth="1"/>
    <col min="2" max="2" width="18.375" style="215" bestFit="1" customWidth="1"/>
    <col min="3" max="5" width="9.25" style="215" bestFit="1" customWidth="1"/>
    <col min="6" max="16384" width="9" style="215"/>
  </cols>
  <sheetData>
    <row r="1" spans="1:10" s="203" customFormat="1">
      <c r="A1" s="201" t="s">
        <v>192</v>
      </c>
      <c r="B1" s="202"/>
      <c r="C1" s="203">
        <v>45017</v>
      </c>
      <c r="D1" s="203">
        <f>IF(COUNT(D2:D15)=0,"",EDATE(C1,12))</f>
        <v>45383</v>
      </c>
      <c r="E1" s="203">
        <f t="shared" ref="E1:J1" si="0">IF(COUNT(E2:E15)=0,"",EDATE(D1,12))</f>
        <v>45748</v>
      </c>
      <c r="F1" s="203" t="str">
        <f t="shared" si="0"/>
        <v/>
      </c>
      <c r="G1" s="203" t="str">
        <f t="shared" si="0"/>
        <v/>
      </c>
      <c r="H1" s="203" t="str">
        <f t="shared" si="0"/>
        <v/>
      </c>
      <c r="I1" s="203" t="str">
        <f t="shared" si="0"/>
        <v/>
      </c>
      <c r="J1" s="203" t="str">
        <f t="shared" si="0"/>
        <v/>
      </c>
    </row>
    <row r="2" spans="1:10" s="206" customFormat="1">
      <c r="A2" s="204" t="s">
        <v>193</v>
      </c>
      <c r="B2" s="205" t="s">
        <v>189</v>
      </c>
      <c r="C2" s="206">
        <v>42610</v>
      </c>
      <c r="D2" s="206">
        <v>43220</v>
      </c>
      <c r="E2" s="206">
        <v>45100</v>
      </c>
    </row>
    <row r="3" spans="1:10" s="206" customFormat="1">
      <c r="A3" s="207"/>
      <c r="B3" s="208" t="s">
        <v>194</v>
      </c>
      <c r="C3" s="206">
        <v>32610</v>
      </c>
      <c r="D3" s="206">
        <v>33220</v>
      </c>
      <c r="E3" s="206">
        <v>35100</v>
      </c>
    </row>
    <row r="4" spans="1:10" s="206" customFormat="1">
      <c r="A4" s="207"/>
      <c r="B4" s="208" t="s">
        <v>190</v>
      </c>
      <c r="C4" s="206">
        <v>25090</v>
      </c>
      <c r="D4" s="206">
        <v>25560</v>
      </c>
      <c r="E4" s="206">
        <v>27000</v>
      </c>
    </row>
    <row r="5" spans="1:10" s="206" customFormat="1">
      <c r="A5" s="207"/>
      <c r="B5" s="208" t="s">
        <v>195</v>
      </c>
      <c r="C5" s="206">
        <v>16870</v>
      </c>
      <c r="D5" s="206">
        <v>18070</v>
      </c>
      <c r="E5" s="206">
        <v>20610</v>
      </c>
    </row>
    <row r="6" spans="1:10" s="206" customFormat="1">
      <c r="A6" s="207"/>
      <c r="B6" s="208" t="s">
        <v>191</v>
      </c>
      <c r="C6" s="206">
        <v>15680</v>
      </c>
      <c r="D6" s="206">
        <v>16880</v>
      </c>
      <c r="E6" s="206">
        <v>19130</v>
      </c>
    </row>
    <row r="7" spans="1:10" s="206" customFormat="1">
      <c r="A7" s="207"/>
      <c r="B7" s="208" t="s">
        <v>196</v>
      </c>
      <c r="C7" s="206">
        <v>37410</v>
      </c>
      <c r="D7" s="206">
        <v>40920</v>
      </c>
      <c r="E7" s="206">
        <v>47720</v>
      </c>
    </row>
    <row r="8" spans="1:10" s="206" customFormat="1">
      <c r="A8" s="209"/>
      <c r="B8" s="210" t="s">
        <v>197</v>
      </c>
      <c r="C8" s="206">
        <v>39150</v>
      </c>
      <c r="D8" s="206">
        <v>42780</v>
      </c>
      <c r="E8" s="206">
        <v>49840</v>
      </c>
    </row>
    <row r="9" spans="1:10" s="206" customFormat="1">
      <c r="A9" s="207" t="s">
        <v>198</v>
      </c>
      <c r="B9" s="207" t="s">
        <v>199</v>
      </c>
      <c r="C9" s="206">
        <v>300000</v>
      </c>
      <c r="D9" s="206">
        <v>300000</v>
      </c>
    </row>
    <row r="10" spans="1:10" s="206" customFormat="1">
      <c r="A10" s="204" t="s">
        <v>200</v>
      </c>
      <c r="B10" s="205" t="s">
        <v>201</v>
      </c>
      <c r="C10" s="206">
        <v>1150</v>
      </c>
      <c r="D10" s="206">
        <v>1150</v>
      </c>
      <c r="E10" s="206">
        <v>1150</v>
      </c>
    </row>
    <row r="11" spans="1:10" s="206" customFormat="1">
      <c r="A11" s="209"/>
      <c r="B11" s="210" t="s">
        <v>208</v>
      </c>
      <c r="C11" s="206">
        <v>3600</v>
      </c>
      <c r="D11" s="206">
        <v>3600</v>
      </c>
      <c r="E11" s="206">
        <v>3600</v>
      </c>
    </row>
    <row r="12" spans="1:10" s="206" customFormat="1">
      <c r="A12" s="204" t="s">
        <v>202</v>
      </c>
      <c r="B12" s="205" t="s">
        <v>203</v>
      </c>
      <c r="C12" s="206">
        <v>193400</v>
      </c>
      <c r="D12" s="206">
        <v>203800</v>
      </c>
    </row>
    <row r="13" spans="1:10" s="206" customFormat="1">
      <c r="A13" s="209"/>
      <c r="B13" s="210" t="s">
        <v>204</v>
      </c>
      <c r="C13" s="206">
        <v>193400</v>
      </c>
      <c r="D13" s="206">
        <v>203800</v>
      </c>
      <c r="E13" s="206">
        <v>226700</v>
      </c>
    </row>
    <row r="14" spans="1:10" s="206" customFormat="1">
      <c r="A14" s="211" t="s">
        <v>205</v>
      </c>
      <c r="B14" s="212"/>
      <c r="C14" s="206">
        <v>553200</v>
      </c>
      <c r="D14" s="206">
        <v>553200</v>
      </c>
    </row>
    <row r="15" spans="1:10" s="206" customFormat="1">
      <c r="A15" s="213" t="s">
        <v>206</v>
      </c>
      <c r="B15" s="214"/>
      <c r="C15" s="206">
        <v>1800000</v>
      </c>
      <c r="D15" s="206">
        <v>1800000</v>
      </c>
      <c r="E15" s="206">
        <v>1800000</v>
      </c>
    </row>
  </sheetData>
  <sheetProtection sheet="1" objects="1" scenarios="1" selectLockedCells="1"/>
  <phoneticPr fontId="2"/>
  <conditionalFormatting sqref="A1:XFD15">
    <cfRule type="expression" dxfId="2" priority="3">
      <formula>AND(COLUMN()&gt;2,A$1&lt;&gt;"")</formula>
    </cfRule>
  </conditionalFormatting>
  <conditionalFormatting sqref="A1:XFD1 A16:XFD16">
    <cfRule type="expression" dxfId="1" priority="2">
      <formula>AND(COLUMN()&gt;2,A$1&lt;&gt;"")</formula>
    </cfRule>
  </conditionalFormatting>
  <conditionalFormatting sqref="A8:XFD9 A11:XFD11 A13:XFD15">
    <cfRule type="expression" dxfId="0" priority="1">
      <formula>AND(COLUMN()&gt;2,A$1&lt;&gt;"")</formula>
    </cfRule>
  </conditionalFormatting>
  <dataValidations count="1">
    <dataValidation imeMode="halfAlpha" allowBlank="1" showInputMessage="1" showErrorMessage="1" sqref="C1:XFD1048576"/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75389"/>
  </sheetPr>
  <dimension ref="A1:B33"/>
  <sheetViews>
    <sheetView workbookViewId="0">
      <selection activeCell="G4" sqref="G4:H4"/>
    </sheetView>
  </sheetViews>
  <sheetFormatPr defaultRowHeight="13.5"/>
  <cols>
    <col min="1" max="16384" width="9" style="215"/>
  </cols>
  <sheetData>
    <row r="1" spans="1:2">
      <c r="A1" s="215" t="str">
        <f ca="1">IF(B1="","",TEXT(B1,"ge年度"))</f>
        <v>R7年度</v>
      </c>
      <c r="B1" s="216">
        <f ca="1">IF(ROW()&gt;COUNT(単価表!$1:$1),"",OFFSET(単価表!$B$1,0,COUNT(単価表!$1:$1)-(ROW()-ROW(B$1)),1,1))</f>
        <v>45748</v>
      </c>
    </row>
    <row r="2" spans="1:2">
      <c r="A2" s="215" t="str">
        <f t="shared" ref="A2:A30" ca="1" si="0">IF(B2="","",TEXT(B2,"ge年度"))</f>
        <v>R6年度</v>
      </c>
      <c r="B2" s="216">
        <f ca="1">IF(ROW()&gt;COUNT(単価表!$1:$1),"",OFFSET(単価表!$B$1,0,COUNT(単価表!$1:$1)-(ROW()-ROW(B$1)),1,1))</f>
        <v>45383</v>
      </c>
    </row>
    <row r="3" spans="1:2">
      <c r="A3" s="215" t="str">
        <f t="shared" ca="1" si="0"/>
        <v>R5年度</v>
      </c>
      <c r="B3" s="216">
        <f ca="1">IF(ROW()&gt;COUNT(単価表!$1:$1),"",OFFSET(単価表!$B$1,0,COUNT(単価表!$1:$1)-(ROW()-ROW(B$1)),1,1))</f>
        <v>45017</v>
      </c>
    </row>
    <row r="4" spans="1:2">
      <c r="A4" s="215" t="str">
        <f t="shared" ca="1" si="0"/>
        <v/>
      </c>
      <c r="B4" s="216" t="str">
        <f ca="1">IF(ROW()&gt;COUNT(単価表!$1:$1),"",OFFSET(単価表!$B$1,0,COUNT(単価表!$1:$1)-(ROW()-ROW(B$1)),1,1))</f>
        <v/>
      </c>
    </row>
    <row r="5" spans="1:2">
      <c r="A5" s="215" t="str">
        <f t="shared" ca="1" si="0"/>
        <v/>
      </c>
      <c r="B5" s="216" t="str">
        <f ca="1">IF(ROW()&gt;COUNT(単価表!$1:$1),"",OFFSET(単価表!$B$1,0,COUNT(単価表!$1:$1)-(ROW()-ROW(B$1)),1,1))</f>
        <v/>
      </c>
    </row>
    <row r="6" spans="1:2">
      <c r="A6" s="215" t="str">
        <f t="shared" ca="1" si="0"/>
        <v/>
      </c>
      <c r="B6" s="216" t="str">
        <f ca="1">IF(ROW()&gt;COUNT(単価表!$1:$1),"",OFFSET(単価表!$B$1,0,COUNT(単価表!$1:$1)-(ROW()-ROW(B$1)),1,1))</f>
        <v/>
      </c>
    </row>
    <row r="7" spans="1:2">
      <c r="A7" s="215" t="str">
        <f t="shared" ca="1" si="0"/>
        <v/>
      </c>
      <c r="B7" s="216" t="str">
        <f ca="1">IF(ROW()&gt;COUNT(単価表!$1:$1),"",OFFSET(単価表!$B$1,0,COUNT(単価表!$1:$1)-(ROW()-ROW(B$1)),1,1))</f>
        <v/>
      </c>
    </row>
    <row r="8" spans="1:2">
      <c r="A8" s="215" t="str">
        <f t="shared" ca="1" si="0"/>
        <v/>
      </c>
      <c r="B8" s="216" t="str">
        <f ca="1">IF(ROW()&gt;COUNT(単価表!$1:$1),"",OFFSET(単価表!$B$1,0,COUNT(単価表!$1:$1)-(ROW()-ROW(B$1)),1,1))</f>
        <v/>
      </c>
    </row>
    <row r="9" spans="1:2">
      <c r="A9" s="215" t="str">
        <f t="shared" ca="1" si="0"/>
        <v/>
      </c>
      <c r="B9" s="216" t="str">
        <f ca="1">IF(ROW()&gt;COUNT(単価表!$1:$1),"",OFFSET(単価表!$B$1,0,COUNT(単価表!$1:$1)-(ROW()-ROW(B$1)),1,1))</f>
        <v/>
      </c>
    </row>
    <row r="10" spans="1:2">
      <c r="A10" s="215" t="str">
        <f t="shared" ca="1" si="0"/>
        <v/>
      </c>
      <c r="B10" s="216" t="str">
        <f ca="1">IF(ROW()&gt;COUNT(単価表!$1:$1),"",OFFSET(単価表!$B$1,0,COUNT(単価表!$1:$1)-(ROW()-ROW(B$1)),1,1))</f>
        <v/>
      </c>
    </row>
    <row r="11" spans="1:2">
      <c r="A11" s="215" t="str">
        <f t="shared" ca="1" si="0"/>
        <v/>
      </c>
      <c r="B11" s="216" t="str">
        <f ca="1">IF(ROW()&gt;COUNT(単価表!$1:$1),"",OFFSET(単価表!$B$1,0,COUNT(単価表!$1:$1)-(ROW()-ROW(B$1)),1,1))</f>
        <v/>
      </c>
    </row>
    <row r="12" spans="1:2">
      <c r="A12" s="215" t="str">
        <f t="shared" ca="1" si="0"/>
        <v/>
      </c>
      <c r="B12" s="216" t="str">
        <f ca="1">IF(ROW()&gt;COUNT(単価表!$1:$1),"",OFFSET(単価表!$B$1,0,COUNT(単価表!$1:$1)-(ROW()-ROW(B$1)),1,1))</f>
        <v/>
      </c>
    </row>
    <row r="13" spans="1:2">
      <c r="A13" s="215" t="str">
        <f t="shared" ca="1" si="0"/>
        <v/>
      </c>
      <c r="B13" s="216" t="str">
        <f ca="1">IF(ROW()&gt;COUNT(単価表!$1:$1),"",OFFSET(単価表!$B$1,0,COUNT(単価表!$1:$1)-(ROW()-ROW(B$1)),1,1))</f>
        <v/>
      </c>
    </row>
    <row r="14" spans="1:2">
      <c r="A14" s="215" t="str">
        <f t="shared" ca="1" si="0"/>
        <v/>
      </c>
      <c r="B14" s="216" t="str">
        <f ca="1">IF(ROW()&gt;COUNT(単価表!$1:$1),"",OFFSET(単価表!$B$1,0,COUNT(単価表!$1:$1)-(ROW()-ROW(B$1)),1,1))</f>
        <v/>
      </c>
    </row>
    <row r="15" spans="1:2">
      <c r="A15" s="215" t="str">
        <f t="shared" ca="1" si="0"/>
        <v/>
      </c>
      <c r="B15" s="216" t="str">
        <f ca="1">IF(ROW()&gt;COUNT(単価表!$1:$1),"",OFFSET(単価表!$B$1,0,COUNT(単価表!$1:$1)-(ROW()-ROW(B$1)),1,1))</f>
        <v/>
      </c>
    </row>
    <row r="16" spans="1:2">
      <c r="A16" s="215" t="str">
        <f t="shared" ca="1" si="0"/>
        <v/>
      </c>
      <c r="B16" s="216" t="str">
        <f ca="1">IF(ROW()&gt;COUNT(単価表!$1:$1),"",OFFSET(単価表!$B$1,0,COUNT(単価表!$1:$1)-(ROW()-ROW(B$1)),1,1))</f>
        <v/>
      </c>
    </row>
    <row r="17" spans="1:2">
      <c r="A17" s="215" t="str">
        <f t="shared" ca="1" si="0"/>
        <v/>
      </c>
      <c r="B17" s="216" t="str">
        <f ca="1">IF(ROW()&gt;COUNT(単価表!$1:$1),"",OFFSET(単価表!$B$1,0,COUNT(単価表!$1:$1)-(ROW()-ROW(B$1)),1,1))</f>
        <v/>
      </c>
    </row>
    <row r="18" spans="1:2">
      <c r="A18" s="215" t="str">
        <f t="shared" ca="1" si="0"/>
        <v/>
      </c>
      <c r="B18" s="216" t="str">
        <f ca="1">IF(ROW()&gt;COUNT(単価表!$1:$1),"",OFFSET(単価表!$B$1,0,COUNT(単価表!$1:$1)-(ROW()-ROW(B$1)),1,1))</f>
        <v/>
      </c>
    </row>
    <row r="19" spans="1:2">
      <c r="A19" s="215" t="str">
        <f t="shared" ca="1" si="0"/>
        <v/>
      </c>
      <c r="B19" s="216" t="str">
        <f ca="1">IF(ROW()&gt;COUNT(単価表!$1:$1),"",OFFSET(単価表!$B$1,0,COUNT(単価表!$1:$1)-(ROW()-ROW(B$1)),1,1))</f>
        <v/>
      </c>
    </row>
    <row r="20" spans="1:2">
      <c r="A20" s="215" t="str">
        <f t="shared" ca="1" si="0"/>
        <v/>
      </c>
      <c r="B20" s="216" t="str">
        <f ca="1">IF(ROW()&gt;COUNT(単価表!$1:$1),"",OFFSET(単価表!$B$1,0,COUNT(単価表!$1:$1)-(ROW()-ROW(B$1)),1,1))</f>
        <v/>
      </c>
    </row>
    <row r="21" spans="1:2">
      <c r="A21" s="215" t="str">
        <f t="shared" ca="1" si="0"/>
        <v/>
      </c>
      <c r="B21" s="216" t="str">
        <f ca="1">IF(ROW()&gt;COUNT(単価表!$1:$1),"",OFFSET(単価表!$B$1,0,COUNT(単価表!$1:$1)-(ROW()-ROW(B$1)),1,1))</f>
        <v/>
      </c>
    </row>
    <row r="22" spans="1:2">
      <c r="A22" s="215" t="str">
        <f t="shared" ca="1" si="0"/>
        <v/>
      </c>
      <c r="B22" s="216" t="str">
        <f ca="1">IF(ROW()&gt;COUNT(単価表!$1:$1),"",OFFSET(単価表!$B$1,0,COUNT(単価表!$1:$1)-(ROW()-ROW(B$1)),1,1))</f>
        <v/>
      </c>
    </row>
    <row r="23" spans="1:2">
      <c r="A23" s="215" t="str">
        <f t="shared" ca="1" si="0"/>
        <v/>
      </c>
      <c r="B23" s="216" t="str">
        <f ca="1">IF(ROW()&gt;COUNT(単価表!$1:$1),"",OFFSET(単価表!$B$1,0,COUNT(単価表!$1:$1)-(ROW()-ROW(B$1)),1,1))</f>
        <v/>
      </c>
    </row>
    <row r="24" spans="1:2">
      <c r="A24" s="215" t="str">
        <f t="shared" ca="1" si="0"/>
        <v/>
      </c>
      <c r="B24" s="216" t="str">
        <f ca="1">IF(ROW()&gt;COUNT(単価表!$1:$1),"",OFFSET(単価表!$B$1,0,COUNT(単価表!$1:$1)-(ROW()-ROW(B$1)),1,1))</f>
        <v/>
      </c>
    </row>
    <row r="25" spans="1:2">
      <c r="A25" s="215" t="str">
        <f t="shared" ca="1" si="0"/>
        <v/>
      </c>
      <c r="B25" s="216" t="str">
        <f ca="1">IF(ROW()&gt;COUNT(単価表!$1:$1),"",OFFSET(単価表!$B$1,0,COUNT(単価表!$1:$1)-(ROW()-ROW(B$1)),1,1))</f>
        <v/>
      </c>
    </row>
    <row r="26" spans="1:2">
      <c r="A26" s="215" t="str">
        <f t="shared" ca="1" si="0"/>
        <v/>
      </c>
      <c r="B26" s="216" t="str">
        <f ca="1">IF(ROW()&gt;COUNT(単価表!$1:$1),"",OFFSET(単価表!$B$1,0,COUNT(単価表!$1:$1)-(ROW()-ROW(B$1)),1,1))</f>
        <v/>
      </c>
    </row>
    <row r="27" spans="1:2">
      <c r="A27" s="215" t="str">
        <f t="shared" ca="1" si="0"/>
        <v/>
      </c>
      <c r="B27" s="216" t="str">
        <f ca="1">IF(ROW()&gt;COUNT(単価表!$1:$1),"",OFFSET(単価表!$B$1,0,COUNT(単価表!$1:$1)-(ROW()-ROW(B$1)),1,1))</f>
        <v/>
      </c>
    </row>
    <row r="28" spans="1:2">
      <c r="A28" s="215" t="str">
        <f t="shared" ca="1" si="0"/>
        <v/>
      </c>
      <c r="B28" s="216" t="str">
        <f ca="1">IF(ROW()&gt;COUNT(単価表!$1:$1),"",OFFSET(単価表!$B$1,0,COUNT(単価表!$1:$1)-(ROW()-ROW(B$1)),1,1))</f>
        <v/>
      </c>
    </row>
    <row r="29" spans="1:2">
      <c r="A29" s="215" t="str">
        <f t="shared" ca="1" si="0"/>
        <v/>
      </c>
      <c r="B29" s="216" t="str">
        <f ca="1">IF(ROW()&gt;COUNT(単価表!$1:$1),"",OFFSET(単価表!$B$1,0,COUNT(単価表!$1:$1)-(ROW()-ROW(B$1)),1,1))</f>
        <v/>
      </c>
    </row>
    <row r="30" spans="1:2">
      <c r="A30" s="215" t="str">
        <f t="shared" ca="1" si="0"/>
        <v/>
      </c>
      <c r="B30" s="216" t="str">
        <f ca="1">IF(ROW()&gt;COUNT(単価表!$1:$1),"",OFFSET(単価表!$B$1,0,COUNT(単価表!$1:$1)-(ROW()-ROW(B$1)),1,1))</f>
        <v/>
      </c>
    </row>
    <row r="31" spans="1:2">
      <c r="B31" s="216" t="str">
        <f ca="1">IF(ROW()&gt;COUNT(単価表!$1:$1),"",OFFSET(単価表!$B$1,0,COUNT(単価表!$1:$1)-ROW(),1,1))</f>
        <v/>
      </c>
    </row>
    <row r="32" spans="1:2">
      <c r="B32" s="216" t="str">
        <f ca="1">IF(ROW()&gt;COUNT(単価表!$1:$1),"",OFFSET(単価表!$B$1,0,COUNT(単価表!$1:$1)-ROW(),1,1))</f>
        <v/>
      </c>
    </row>
    <row r="33" spans="2:2">
      <c r="B33" s="216" t="str">
        <f ca="1">IF(ROW()&gt;COUNT(単価表!$1:$1),"",OFFSET(単価表!$B$1,0,COUNT(単価表!$1:$1)-ROW(),1,1))</f>
        <v/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公定価格試算（4年間）</vt:lpstr>
      <vt:lpstr>単価</vt:lpstr>
      <vt:lpstr>単価（特定加算分）</vt:lpstr>
      <vt:lpstr>ドロップダウンリスト</vt:lpstr>
      <vt:lpstr>単価表</vt:lpstr>
      <vt:lpstr>PD</vt:lpstr>
      <vt:lpstr>'公定価格試算（4年間）'!Print_Area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2025-09-26T05:35:37Z</dcterms:modified>
</cp:coreProperties>
</file>